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hdd2\Аналитический отдел\Краткосрочный план 2023-2025\Все изменения в КП 2023-2025\428  ППЗКот 06.08.2025\"/>
    </mc:Choice>
  </mc:AlternateContent>
  <xr:revisionPtr revIDLastSave="0" documentId="13_ncr:1_{ACBFCB70-CD44-4322-B9E0-9D6EB7C8686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аблица 1" sheetId="1" r:id="rId1"/>
    <sheet name="Таблица 2" sheetId="2" r:id="rId2"/>
    <sheet name="Таблица 3 " sheetId="3" r:id="rId3"/>
  </sheets>
  <definedNames>
    <definedName name="_xlnm._FilterDatabase" localSheetId="0" hidden="1">'Таблица 1'!$A$17:$V$1086</definedName>
    <definedName name="_xlnm._FilterDatabase" localSheetId="2" hidden="1">'Таблица 3 '!$A$4:$T$1077</definedName>
    <definedName name="JR_PAGE_ANCHOR_0_1">#REF!</definedName>
    <definedName name="а">#REF!</definedName>
    <definedName name="_xlnm.Print_Area" localSheetId="0">'Таблица 1'!$A$1:$V$1258</definedName>
    <definedName name="_xlnm.Print_Area" localSheetId="1">'Таблица 2'!$A$1:$N$153</definedName>
    <definedName name="_xlnm.Print_Area" localSheetId="2">'Таблица 3 '!$A$1:$T$1264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49" i="3" l="1"/>
  <c r="C1249" i="3" s="1"/>
  <c r="D1248" i="3"/>
  <c r="C1248" i="3" s="1"/>
  <c r="D1247" i="3"/>
  <c r="C1247" i="3" s="1"/>
  <c r="D1246" i="3"/>
  <c r="C1246" i="3" s="1"/>
  <c r="T1245" i="3"/>
  <c r="S1245" i="3"/>
  <c r="R1245" i="3"/>
  <c r="Q1245" i="3"/>
  <c r="Q1242" i="3" s="1"/>
  <c r="P1245" i="3"/>
  <c r="O1245" i="3"/>
  <c r="N1245" i="3"/>
  <c r="M1245" i="3"/>
  <c r="L1245" i="3"/>
  <c r="K1245" i="3"/>
  <c r="J1245" i="3"/>
  <c r="I1245" i="3"/>
  <c r="H1245" i="3"/>
  <c r="G1245" i="3"/>
  <c r="F1245" i="3"/>
  <c r="E1245" i="3"/>
  <c r="D1245" i="3"/>
  <c r="D1244" i="3"/>
  <c r="C1244" i="3" s="1"/>
  <c r="C1243" i="3" s="1"/>
  <c r="T1243" i="3"/>
  <c r="T1242" i="3" s="1"/>
  <c r="S1243" i="3"/>
  <c r="S1242" i="3" s="1"/>
  <c r="R1243" i="3"/>
  <c r="Q1243" i="3"/>
  <c r="P1243" i="3"/>
  <c r="P1242" i="3" s="1"/>
  <c r="O1243" i="3"/>
  <c r="O1242" i="3" s="1"/>
  <c r="N1243" i="3"/>
  <c r="M1243" i="3"/>
  <c r="L1243" i="3"/>
  <c r="L1242" i="3" s="1"/>
  <c r="K1243" i="3"/>
  <c r="K1242" i="3" s="1"/>
  <c r="J1243" i="3"/>
  <c r="I1243" i="3"/>
  <c r="H1243" i="3"/>
  <c r="H1242" i="3" s="1"/>
  <c r="G1243" i="3"/>
  <c r="G1242" i="3" s="1"/>
  <c r="F1243" i="3"/>
  <c r="E1243" i="3"/>
  <c r="D1243" i="3"/>
  <c r="D1242" i="3" s="1"/>
  <c r="R1242" i="3"/>
  <c r="N1242" i="3"/>
  <c r="M1242" i="3"/>
  <c r="J1242" i="3"/>
  <c r="F1242" i="3"/>
  <c r="E1242" i="3"/>
  <c r="D1241" i="3"/>
  <c r="C1241" i="3" s="1"/>
  <c r="Q1250" i="1" s="1"/>
  <c r="D1240" i="3"/>
  <c r="C1240" i="3" s="1"/>
  <c r="T1239" i="3"/>
  <c r="T1238" i="3" s="1"/>
  <c r="S1239" i="3"/>
  <c r="S1238" i="3" s="1"/>
  <c r="R1239" i="3"/>
  <c r="Q1239" i="3"/>
  <c r="P1239" i="3"/>
  <c r="P1238" i="3" s="1"/>
  <c r="O1239" i="3"/>
  <c r="O1238" i="3" s="1"/>
  <c r="N1239" i="3"/>
  <c r="N1238" i="3" s="1"/>
  <c r="M1239" i="3"/>
  <c r="M1238" i="3" s="1"/>
  <c r="L1239" i="3"/>
  <c r="L1238" i="3" s="1"/>
  <c r="K1239" i="3"/>
  <c r="K1238" i="3" s="1"/>
  <c r="J1239" i="3"/>
  <c r="I1239" i="3"/>
  <c r="H1239" i="3"/>
  <c r="H1238" i="3" s="1"/>
  <c r="G1239" i="3"/>
  <c r="G1238" i="3" s="1"/>
  <c r="F1239" i="3"/>
  <c r="F1238" i="3" s="1"/>
  <c r="E1239" i="3"/>
  <c r="E1238" i="3" s="1"/>
  <c r="R1238" i="3"/>
  <c r="Q1238" i="3"/>
  <c r="J1238" i="3"/>
  <c r="I1238" i="3"/>
  <c r="D1237" i="3"/>
  <c r="C1237" i="3" s="1"/>
  <c r="D1236" i="3"/>
  <c r="C1236" i="3" s="1"/>
  <c r="D1235" i="3"/>
  <c r="C1235" i="3" s="1"/>
  <c r="D1234" i="3"/>
  <c r="C1234" i="3" s="1"/>
  <c r="D1233" i="3"/>
  <c r="C1233" i="3" s="1"/>
  <c r="D1232" i="3"/>
  <c r="D1231" i="3"/>
  <c r="C1231" i="3" s="1"/>
  <c r="D1230" i="3"/>
  <c r="C1230" i="3" s="1"/>
  <c r="D1229" i="3"/>
  <c r="C1229" i="3" s="1"/>
  <c r="D1228" i="3"/>
  <c r="C1228" i="3" s="1"/>
  <c r="T1227" i="3"/>
  <c r="T1226" i="3" s="1"/>
  <c r="S1227" i="3"/>
  <c r="S1226" i="3" s="1"/>
  <c r="R1227" i="3"/>
  <c r="Q1227" i="3"/>
  <c r="Q1226" i="3" s="1"/>
  <c r="P1227" i="3"/>
  <c r="P1226" i="3" s="1"/>
  <c r="O1227" i="3"/>
  <c r="O1226" i="3" s="1"/>
  <c r="N1227" i="3"/>
  <c r="M1227" i="3"/>
  <c r="L1227" i="3"/>
  <c r="L1226" i="3" s="1"/>
  <c r="K1227" i="3"/>
  <c r="K1226" i="3" s="1"/>
  <c r="J1227" i="3"/>
  <c r="I1227" i="3"/>
  <c r="I1226" i="3" s="1"/>
  <c r="H1227" i="3"/>
  <c r="H1226" i="3" s="1"/>
  <c r="G1227" i="3"/>
  <c r="G1226" i="3" s="1"/>
  <c r="F1227" i="3"/>
  <c r="F1226" i="3" s="1"/>
  <c r="E1227" i="3"/>
  <c r="R1226" i="3"/>
  <c r="N1226" i="3"/>
  <c r="M1226" i="3"/>
  <c r="J1226" i="3"/>
  <c r="E1226" i="3"/>
  <c r="N1225" i="3"/>
  <c r="N1214" i="3" s="1"/>
  <c r="D1225" i="3"/>
  <c r="C1225" i="3" s="1"/>
  <c r="D1224" i="3"/>
  <c r="C1224" i="3" s="1"/>
  <c r="D1223" i="3"/>
  <c r="C1223" i="3" s="1"/>
  <c r="D1222" i="3"/>
  <c r="C1222" i="3" s="1"/>
  <c r="D1221" i="3"/>
  <c r="C1221" i="3" s="1"/>
  <c r="D1220" i="3"/>
  <c r="C1220" i="3" s="1"/>
  <c r="D1219" i="3"/>
  <c r="C1219" i="3" s="1"/>
  <c r="D1218" i="3"/>
  <c r="C1218" i="3" s="1"/>
  <c r="D1217" i="3"/>
  <c r="C1217" i="3" s="1"/>
  <c r="D1216" i="3"/>
  <c r="C1216" i="3"/>
  <c r="D1215" i="3"/>
  <c r="C1215" i="3" s="1"/>
  <c r="T1214" i="3"/>
  <c r="S1214" i="3"/>
  <c r="R1214" i="3"/>
  <c r="Q1214" i="3"/>
  <c r="P1214" i="3"/>
  <c r="O1214" i="3"/>
  <c r="M1214" i="3"/>
  <c r="L1214" i="3"/>
  <c r="K1214" i="3"/>
  <c r="J1214" i="3"/>
  <c r="I1214" i="3"/>
  <c r="H1214" i="3"/>
  <c r="G1214" i="3"/>
  <c r="F1214" i="3"/>
  <c r="E1214" i="3"/>
  <c r="D1213" i="3"/>
  <c r="C1213" i="3" s="1"/>
  <c r="D1212" i="3"/>
  <c r="C1212" i="3" s="1"/>
  <c r="D1211" i="3"/>
  <c r="C1211" i="3" s="1"/>
  <c r="D1210" i="3"/>
  <c r="C1210" i="3" s="1"/>
  <c r="D1209" i="3"/>
  <c r="C1209" i="3" s="1"/>
  <c r="D1208" i="3"/>
  <c r="C1208" i="3" s="1"/>
  <c r="D1207" i="3"/>
  <c r="C1207" i="3" s="1"/>
  <c r="T1206" i="3"/>
  <c r="S1206" i="3"/>
  <c r="R1206" i="3"/>
  <c r="Q1206" i="3"/>
  <c r="P1206" i="3"/>
  <c r="O1206" i="3"/>
  <c r="N1206" i="3"/>
  <c r="M1206" i="3"/>
  <c r="L1206" i="3"/>
  <c r="K1206" i="3"/>
  <c r="J1206" i="3"/>
  <c r="I1206" i="3"/>
  <c r="H1206" i="3"/>
  <c r="G1206" i="3"/>
  <c r="F1206" i="3"/>
  <c r="E1206" i="3"/>
  <c r="E1085" i="3" s="1"/>
  <c r="D1205" i="3"/>
  <c r="C1205" i="3" s="1"/>
  <c r="C1204" i="3" s="1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F1204" i="3"/>
  <c r="E1204" i="3"/>
  <c r="D1203" i="3"/>
  <c r="C1203" i="3" s="1"/>
  <c r="D1202" i="3"/>
  <c r="C1202" i="3" s="1"/>
  <c r="D1201" i="3"/>
  <c r="C1201" i="3" s="1"/>
  <c r="D1200" i="3"/>
  <c r="C1200" i="3" s="1"/>
  <c r="D1199" i="3"/>
  <c r="D1198" i="3"/>
  <c r="C1198" i="3"/>
  <c r="D1197" i="3"/>
  <c r="C1197" i="3" s="1"/>
  <c r="D1196" i="3"/>
  <c r="C1196" i="3"/>
  <c r="T1195" i="3"/>
  <c r="S1195" i="3"/>
  <c r="R1195" i="3"/>
  <c r="Q1195" i="3"/>
  <c r="P1195" i="3"/>
  <c r="O1195" i="3"/>
  <c r="N1195" i="3"/>
  <c r="M1195" i="3"/>
  <c r="L1195" i="3"/>
  <c r="K1195" i="3"/>
  <c r="J1195" i="3"/>
  <c r="J1085" i="3" s="1"/>
  <c r="I1195" i="3"/>
  <c r="H1195" i="3"/>
  <c r="G1195" i="3"/>
  <c r="F1195" i="3"/>
  <c r="E1195" i="3"/>
  <c r="D1194" i="3"/>
  <c r="C1194" i="3"/>
  <c r="D1193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F1192" i="3"/>
  <c r="E1192" i="3"/>
  <c r="D1191" i="3"/>
  <c r="C1191" i="3" s="1"/>
  <c r="D1190" i="3"/>
  <c r="C1190" i="3" s="1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F1189" i="3"/>
  <c r="E1189" i="3"/>
  <c r="D1188" i="3"/>
  <c r="C1188" i="3" s="1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F1187" i="3"/>
  <c r="E1187" i="3"/>
  <c r="D1186" i="3"/>
  <c r="C1186" i="3" s="1"/>
  <c r="D1185" i="3"/>
  <c r="C1185" i="3" s="1"/>
  <c r="D1184" i="3"/>
  <c r="C1184" i="3" s="1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F1183" i="3"/>
  <c r="E1183" i="3"/>
  <c r="D1182" i="3"/>
  <c r="C1182" i="3" s="1"/>
  <c r="C1181" i="3" s="1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F1181" i="3"/>
  <c r="E1181" i="3"/>
  <c r="D1180" i="3"/>
  <c r="D1179" i="3"/>
  <c r="C1179" i="3" s="1"/>
  <c r="D1178" i="3"/>
  <c r="C1178" i="3" s="1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F1177" i="3"/>
  <c r="E1177" i="3"/>
  <c r="D1176" i="3"/>
  <c r="C1176" i="3"/>
  <c r="D1175" i="3"/>
  <c r="C1175" i="3" s="1"/>
  <c r="D1174" i="3"/>
  <c r="C1174" i="3"/>
  <c r="G1173" i="3"/>
  <c r="D1173" i="3" s="1"/>
  <c r="D1172" i="3"/>
  <c r="C1172" i="3" s="1"/>
  <c r="D1171" i="3"/>
  <c r="C1171" i="3" s="1"/>
  <c r="D1170" i="3"/>
  <c r="C1170" i="3" s="1"/>
  <c r="D1169" i="3"/>
  <c r="C1169" i="3" s="1"/>
  <c r="D1168" i="3"/>
  <c r="C1168" i="3" s="1"/>
  <c r="D1167" i="3"/>
  <c r="C1167" i="3" s="1"/>
  <c r="D1166" i="3"/>
  <c r="C1166" i="3" s="1"/>
  <c r="D1165" i="3"/>
  <c r="C1165" i="3" s="1"/>
  <c r="D1164" i="3"/>
  <c r="C1164" i="3"/>
  <c r="D1163" i="3"/>
  <c r="C1163" i="3" s="1"/>
  <c r="Q1172" i="1" s="1"/>
  <c r="D1162" i="3"/>
  <c r="C1162" i="3" s="1"/>
  <c r="D1161" i="3"/>
  <c r="C1161" i="3" s="1"/>
  <c r="D1160" i="3"/>
  <c r="C1160" i="3" s="1"/>
  <c r="D1159" i="3"/>
  <c r="C1159" i="3" s="1"/>
  <c r="D1158" i="3"/>
  <c r="C1158" i="3" s="1"/>
  <c r="D1157" i="3"/>
  <c r="C1157" i="3" s="1"/>
  <c r="D1156" i="3"/>
  <c r="C1156" i="3" s="1"/>
  <c r="D1155" i="3"/>
  <c r="C1155" i="3" s="1"/>
  <c r="D1154" i="3"/>
  <c r="C1154" i="3" s="1"/>
  <c r="D1153" i="3"/>
  <c r="C1153" i="3" s="1"/>
  <c r="D1152" i="3"/>
  <c r="C1152" i="3" s="1"/>
  <c r="D1151" i="3"/>
  <c r="C1151" i="3" s="1"/>
  <c r="D1150" i="3"/>
  <c r="C1150" i="3"/>
  <c r="D1149" i="3"/>
  <c r="C1149" i="3" s="1"/>
  <c r="D1148" i="3"/>
  <c r="C1148" i="3" s="1"/>
  <c r="Q1157" i="1" s="1"/>
  <c r="D1147" i="3"/>
  <c r="C1147" i="3" s="1"/>
  <c r="D1146" i="3"/>
  <c r="C1146" i="3" s="1"/>
  <c r="D1145" i="3"/>
  <c r="C1145" i="3" s="1"/>
  <c r="D1144" i="3"/>
  <c r="C1144" i="3" s="1"/>
  <c r="D1143" i="3"/>
  <c r="C1143" i="3" s="1"/>
  <c r="D1142" i="3"/>
  <c r="C1142" i="3"/>
  <c r="D1141" i="3"/>
  <c r="C1141" i="3" s="1"/>
  <c r="D1140" i="3"/>
  <c r="C1140" i="3" s="1"/>
  <c r="D1139" i="3"/>
  <c r="C1139" i="3" s="1"/>
  <c r="D1138" i="3"/>
  <c r="C1138" i="3" s="1"/>
  <c r="D1137" i="3"/>
  <c r="C1137" i="3" s="1"/>
  <c r="D1136" i="3"/>
  <c r="C1136" i="3" s="1"/>
  <c r="D1135" i="3"/>
  <c r="C1135" i="3" s="1"/>
  <c r="D1134" i="3"/>
  <c r="C1134" i="3"/>
  <c r="D1133" i="3"/>
  <c r="C1133" i="3" s="1"/>
  <c r="D1132" i="3"/>
  <c r="C1132" i="3"/>
  <c r="D1131" i="3"/>
  <c r="C1131" i="3" s="1"/>
  <c r="D1130" i="3"/>
  <c r="C1130" i="3" s="1"/>
  <c r="D1129" i="3"/>
  <c r="C1129" i="3" s="1"/>
  <c r="D1128" i="3"/>
  <c r="C1128" i="3" s="1"/>
  <c r="D1127" i="3"/>
  <c r="C1127" i="3" s="1"/>
  <c r="D1126" i="3"/>
  <c r="C1126" i="3" s="1"/>
  <c r="D1125" i="3"/>
  <c r="C1125" i="3" s="1"/>
  <c r="D1124" i="3"/>
  <c r="C1124" i="3" s="1"/>
  <c r="D1123" i="3"/>
  <c r="C1123" i="3" s="1"/>
  <c r="D1122" i="3"/>
  <c r="C1122" i="3" s="1"/>
  <c r="D1121" i="3"/>
  <c r="C1121" i="3" s="1"/>
  <c r="D1120" i="3"/>
  <c r="C1120" i="3" s="1"/>
  <c r="D1119" i="3"/>
  <c r="C1119" i="3" s="1"/>
  <c r="D1118" i="3"/>
  <c r="C1118" i="3"/>
  <c r="D1117" i="3"/>
  <c r="C1117" i="3" s="1"/>
  <c r="D1116" i="3"/>
  <c r="C1116" i="3" s="1"/>
  <c r="D1115" i="3"/>
  <c r="C1115" i="3" s="1"/>
  <c r="D1114" i="3"/>
  <c r="C1114" i="3" s="1"/>
  <c r="D1113" i="3"/>
  <c r="C1113" i="3" s="1"/>
  <c r="D1112" i="3"/>
  <c r="C1112" i="3" s="1"/>
  <c r="D1111" i="3"/>
  <c r="C1111" i="3" s="1"/>
  <c r="D1110" i="3"/>
  <c r="C1110" i="3"/>
  <c r="D1109" i="3"/>
  <c r="C1109" i="3" s="1"/>
  <c r="D1108" i="3"/>
  <c r="C1108" i="3" s="1"/>
  <c r="D1107" i="3"/>
  <c r="C1107" i="3" s="1"/>
  <c r="D1106" i="3"/>
  <c r="C1106" i="3" s="1"/>
  <c r="D1105" i="3"/>
  <c r="C1105" i="3" s="1"/>
  <c r="Q1114" i="1" s="1"/>
  <c r="M1114" i="1" s="1"/>
  <c r="D1104" i="3"/>
  <c r="C1104" i="3" s="1"/>
  <c r="D1103" i="3"/>
  <c r="C1103" i="3" s="1"/>
  <c r="D1102" i="3"/>
  <c r="C1102" i="3"/>
  <c r="D1101" i="3"/>
  <c r="C1101" i="3" s="1"/>
  <c r="D1100" i="3"/>
  <c r="C1100" i="3"/>
  <c r="D1099" i="3"/>
  <c r="C1099" i="3" s="1"/>
  <c r="Q1108" i="1" s="1"/>
  <c r="D1098" i="3"/>
  <c r="C1098" i="3" s="1"/>
  <c r="D1097" i="3"/>
  <c r="C1097" i="3" s="1"/>
  <c r="D1096" i="3"/>
  <c r="C1096" i="3" s="1"/>
  <c r="D1095" i="3"/>
  <c r="C1095" i="3" s="1"/>
  <c r="D1094" i="3"/>
  <c r="C1094" i="3" s="1"/>
  <c r="D1093" i="3"/>
  <c r="C1093" i="3" s="1"/>
  <c r="D1092" i="3"/>
  <c r="C1092" i="3" s="1"/>
  <c r="D1091" i="3"/>
  <c r="C1091" i="3" s="1"/>
  <c r="D1090" i="3"/>
  <c r="C1090" i="3" s="1"/>
  <c r="D1089" i="3"/>
  <c r="C1089" i="3" s="1"/>
  <c r="D1088" i="3"/>
  <c r="C1088" i="3" s="1"/>
  <c r="D1087" i="3"/>
  <c r="C1087" i="3" s="1"/>
  <c r="T1086" i="3"/>
  <c r="T1085" i="3" s="1"/>
  <c r="S1086" i="3"/>
  <c r="S1085" i="3" s="1"/>
  <c r="R1086" i="3"/>
  <c r="Q1086" i="3"/>
  <c r="P1086" i="3"/>
  <c r="O1086" i="3"/>
  <c r="O1085" i="3" s="1"/>
  <c r="N1086" i="3"/>
  <c r="M1086" i="3"/>
  <c r="L1086" i="3"/>
  <c r="L1085" i="3" s="1"/>
  <c r="K1086" i="3"/>
  <c r="K1085" i="3" s="1"/>
  <c r="J1086" i="3"/>
  <c r="I1086" i="3"/>
  <c r="H1086" i="3"/>
  <c r="H1085" i="3" s="1"/>
  <c r="G1086" i="3"/>
  <c r="G1085" i="3" s="1"/>
  <c r="F1086" i="3"/>
  <c r="E1086" i="3"/>
  <c r="P1085" i="3"/>
  <c r="D1081" i="3"/>
  <c r="C1081" i="3"/>
  <c r="D1080" i="3"/>
  <c r="C1080" i="3" s="1"/>
  <c r="D1079" i="3"/>
  <c r="C1079" i="3" s="1"/>
  <c r="T1078" i="3"/>
  <c r="S1078" i="3"/>
  <c r="R1078" i="3"/>
  <c r="Q1078" i="3"/>
  <c r="P1078" i="3"/>
  <c r="P1073" i="3" s="1"/>
  <c r="O1078" i="3"/>
  <c r="N1078" i="3"/>
  <c r="M1078" i="3"/>
  <c r="L1078" i="3"/>
  <c r="K1078" i="3"/>
  <c r="J1078" i="3"/>
  <c r="I1078" i="3"/>
  <c r="H1078" i="3"/>
  <c r="G1078" i="3"/>
  <c r="F1078" i="3"/>
  <c r="E1078" i="3"/>
  <c r="D1077" i="3"/>
  <c r="C1077" i="3" s="1"/>
  <c r="D1076" i="3"/>
  <c r="C1076" i="3" s="1"/>
  <c r="D1075" i="3"/>
  <c r="C1075" i="3" s="1"/>
  <c r="T1074" i="3"/>
  <c r="T1073" i="3" s="1"/>
  <c r="S1074" i="3"/>
  <c r="S1073" i="3" s="1"/>
  <c r="R1074" i="3"/>
  <c r="Q1074" i="3"/>
  <c r="Q1073" i="3" s="1"/>
  <c r="P1074" i="3"/>
  <c r="O1074" i="3"/>
  <c r="N1074" i="3"/>
  <c r="M1074" i="3"/>
  <c r="L1074" i="3"/>
  <c r="L1073" i="3" s="1"/>
  <c r="K1074" i="3"/>
  <c r="K1073" i="3" s="1"/>
  <c r="J1074" i="3"/>
  <c r="J1073" i="3" s="1"/>
  <c r="I1074" i="3"/>
  <c r="I1073" i="3" s="1"/>
  <c r="H1074" i="3"/>
  <c r="H1073" i="3" s="1"/>
  <c r="G1074" i="3"/>
  <c r="F1074" i="3"/>
  <c r="F1073" i="3" s="1"/>
  <c r="E1074" i="3"/>
  <c r="R1073" i="3"/>
  <c r="N1073" i="3"/>
  <c r="D1072" i="3"/>
  <c r="C1072" i="3" s="1"/>
  <c r="C1071" i="3" s="1"/>
  <c r="T1071" i="3"/>
  <c r="S1071" i="3"/>
  <c r="R1071" i="3"/>
  <c r="R1067" i="3" s="1"/>
  <c r="Q1071" i="3"/>
  <c r="P1071" i="3"/>
  <c r="O1071" i="3"/>
  <c r="N1071" i="3"/>
  <c r="M1071" i="3"/>
  <c r="L1071" i="3"/>
  <c r="K1071" i="3"/>
  <c r="J1071" i="3"/>
  <c r="J1067" i="3" s="1"/>
  <c r="I1071" i="3"/>
  <c r="H1071" i="3"/>
  <c r="G1071" i="3"/>
  <c r="F1071" i="3"/>
  <c r="E1071" i="3"/>
  <c r="D1070" i="3"/>
  <c r="D1069" i="3"/>
  <c r="C1069" i="3"/>
  <c r="T1068" i="3"/>
  <c r="S1068" i="3"/>
  <c r="R1068" i="3"/>
  <c r="Q1068" i="3"/>
  <c r="P1068" i="3"/>
  <c r="P1067" i="3" s="1"/>
  <c r="O1068" i="3"/>
  <c r="O1067" i="3" s="1"/>
  <c r="N1068" i="3"/>
  <c r="M1068" i="3"/>
  <c r="M1067" i="3" s="1"/>
  <c r="L1068" i="3"/>
  <c r="K1068" i="3"/>
  <c r="J1068" i="3"/>
  <c r="I1068" i="3"/>
  <c r="I1067" i="3" s="1"/>
  <c r="H1068" i="3"/>
  <c r="H1067" i="3" s="1"/>
  <c r="G1068" i="3"/>
  <c r="G1067" i="3" s="1"/>
  <c r="F1068" i="3"/>
  <c r="E1068" i="3"/>
  <c r="E1067" i="3" s="1"/>
  <c r="S1067" i="3"/>
  <c r="N1067" i="3"/>
  <c r="K1067" i="3"/>
  <c r="F1067" i="3"/>
  <c r="D1066" i="3"/>
  <c r="C1066" i="3" s="1"/>
  <c r="D1065" i="3"/>
  <c r="C1065" i="3" s="1"/>
  <c r="Q1074" i="1" s="1"/>
  <c r="D1064" i="3"/>
  <c r="D1061" i="3" s="1"/>
  <c r="P1063" i="3"/>
  <c r="C1063" i="3" s="1"/>
  <c r="D1063" i="3"/>
  <c r="D1062" i="3"/>
  <c r="C1062" i="3" s="1"/>
  <c r="T1061" i="3"/>
  <c r="S1061" i="3"/>
  <c r="R1061" i="3"/>
  <c r="Q1061" i="3"/>
  <c r="O1061" i="3"/>
  <c r="N1061" i="3"/>
  <c r="M1061" i="3"/>
  <c r="L1061" i="3"/>
  <c r="K1061" i="3"/>
  <c r="J1061" i="3"/>
  <c r="I1061" i="3"/>
  <c r="H1061" i="3"/>
  <c r="G1061" i="3"/>
  <c r="F1061" i="3"/>
  <c r="E1061" i="3"/>
  <c r="D1060" i="3"/>
  <c r="C1060" i="3" s="1"/>
  <c r="D1059" i="3"/>
  <c r="C1059" i="3" s="1"/>
  <c r="D1058" i="3"/>
  <c r="C1058" i="3" s="1"/>
  <c r="D1057" i="3"/>
  <c r="C1057" i="3" s="1"/>
  <c r="Q1066" i="1" s="1"/>
  <c r="D1056" i="3"/>
  <c r="C1056" i="3" s="1"/>
  <c r="D1055" i="3"/>
  <c r="C1055" i="3"/>
  <c r="D1054" i="3"/>
  <c r="C1054" i="3" s="1"/>
  <c r="T1053" i="3"/>
  <c r="S1053" i="3"/>
  <c r="R1053" i="3"/>
  <c r="Q1053" i="3"/>
  <c r="P1053" i="3"/>
  <c r="O1053" i="3"/>
  <c r="N1053" i="3"/>
  <c r="M1053" i="3"/>
  <c r="L1053" i="3"/>
  <c r="K1053" i="3"/>
  <c r="J1053" i="3"/>
  <c r="J843" i="3" s="1"/>
  <c r="I1053" i="3"/>
  <c r="H1053" i="3"/>
  <c r="G1053" i="3"/>
  <c r="F1053" i="3"/>
  <c r="E1053" i="3"/>
  <c r="D1052" i="3"/>
  <c r="C1052" i="3" s="1"/>
  <c r="D1051" i="3"/>
  <c r="P1050" i="3"/>
  <c r="P1049" i="3" s="1"/>
  <c r="D1050" i="3"/>
  <c r="C1050" i="3"/>
  <c r="T1049" i="3"/>
  <c r="S1049" i="3"/>
  <c r="R1049" i="3"/>
  <c r="Q1049" i="3"/>
  <c r="O1049" i="3"/>
  <c r="N1049" i="3"/>
  <c r="M1049" i="3"/>
  <c r="L1049" i="3"/>
  <c r="K1049" i="3"/>
  <c r="J1049" i="3"/>
  <c r="I1049" i="3"/>
  <c r="H1049" i="3"/>
  <c r="G1049" i="3"/>
  <c r="F1049" i="3"/>
  <c r="E1049" i="3"/>
  <c r="D1048" i="3"/>
  <c r="C1048" i="3"/>
  <c r="C1047" i="3" s="1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F1047" i="3"/>
  <c r="E1047" i="3"/>
  <c r="D1047" i="3"/>
  <c r="D1046" i="3"/>
  <c r="C1046" i="3"/>
  <c r="C1045" i="3" s="1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F1045" i="3"/>
  <c r="E1045" i="3"/>
  <c r="D1045" i="3"/>
  <c r="D1044" i="3"/>
  <c r="C1044" i="3" s="1"/>
  <c r="D1043" i="3"/>
  <c r="C1043" i="3" s="1"/>
  <c r="T1042" i="3"/>
  <c r="S1042" i="3"/>
  <c r="S843" i="3" s="1"/>
  <c r="R1042" i="3"/>
  <c r="Q1042" i="3"/>
  <c r="P1042" i="3"/>
  <c r="O1042" i="3"/>
  <c r="N1042" i="3"/>
  <c r="M1042" i="3"/>
  <c r="L1042" i="3"/>
  <c r="K1042" i="3"/>
  <c r="K843" i="3" s="1"/>
  <c r="J1042" i="3"/>
  <c r="I1042" i="3"/>
  <c r="H1042" i="3"/>
  <c r="G1042" i="3"/>
  <c r="F1042" i="3"/>
  <c r="E1042" i="3"/>
  <c r="D1041" i="3"/>
  <c r="C1041" i="3" s="1"/>
  <c r="D1040" i="3"/>
  <c r="C1040" i="3" s="1"/>
  <c r="D1039" i="3"/>
  <c r="C1039" i="3" s="1"/>
  <c r="D1038" i="3"/>
  <c r="C1038" i="3"/>
  <c r="D1037" i="3"/>
  <c r="C1037" i="3" s="1"/>
  <c r="D1036" i="3"/>
  <c r="C1036" i="3"/>
  <c r="D1035" i="3"/>
  <c r="C1035" i="3" s="1"/>
  <c r="T1034" i="3"/>
  <c r="S1034" i="3"/>
  <c r="R1034" i="3"/>
  <c r="Q1034" i="3"/>
  <c r="P1034" i="3"/>
  <c r="O1034" i="3"/>
  <c r="N1034" i="3"/>
  <c r="M1034" i="3"/>
  <c r="L1034" i="3"/>
  <c r="K1034" i="3"/>
  <c r="J1034" i="3"/>
  <c r="I1034" i="3"/>
  <c r="H1034" i="3"/>
  <c r="G1034" i="3"/>
  <c r="F1034" i="3"/>
  <c r="E1034" i="3"/>
  <c r="D1033" i="3"/>
  <c r="C1033" i="3" s="1"/>
  <c r="C1032" i="3" s="1"/>
  <c r="T1032" i="3"/>
  <c r="S1032" i="3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F1032" i="3"/>
  <c r="E1032" i="3"/>
  <c r="D1031" i="3"/>
  <c r="C1031" i="3" s="1"/>
  <c r="D1030" i="3"/>
  <c r="C1030" i="3"/>
  <c r="D1029" i="3"/>
  <c r="C1029" i="3" s="1"/>
  <c r="D1028" i="3"/>
  <c r="C1028" i="3"/>
  <c r="D1027" i="3"/>
  <c r="C1027" i="3" s="1"/>
  <c r="D1026" i="3"/>
  <c r="C1026" i="3"/>
  <c r="D1025" i="3"/>
  <c r="C1025" i="3" s="1"/>
  <c r="D1024" i="3"/>
  <c r="C1024" i="3" s="1"/>
  <c r="D1023" i="3"/>
  <c r="C1023" i="3" s="1"/>
  <c r="D1022" i="3"/>
  <c r="C1022" i="3"/>
  <c r="Q1031" i="1" s="1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F1021" i="3"/>
  <c r="E1021" i="3"/>
  <c r="D1020" i="3"/>
  <c r="C1020" i="3"/>
  <c r="D1019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F1018" i="3"/>
  <c r="E1018" i="3"/>
  <c r="D1017" i="3"/>
  <c r="C1017" i="3" s="1"/>
  <c r="D1016" i="3"/>
  <c r="C1016" i="3" s="1"/>
  <c r="D1015" i="3"/>
  <c r="C1015" i="3" s="1"/>
  <c r="D1014" i="3"/>
  <c r="C1014" i="3" s="1"/>
  <c r="D1013" i="3"/>
  <c r="C1013" i="3" s="1"/>
  <c r="D1012" i="3"/>
  <c r="C1012" i="3"/>
  <c r="D1011" i="3"/>
  <c r="C1011" i="3" s="1"/>
  <c r="D1010" i="3"/>
  <c r="C1010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F1009" i="3"/>
  <c r="E1009" i="3"/>
  <c r="D1008" i="3"/>
  <c r="C1008" i="3" s="1"/>
  <c r="D1007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F1006" i="3"/>
  <c r="E1006" i="3"/>
  <c r="D1005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F1004" i="3"/>
  <c r="E1004" i="3"/>
  <c r="D1003" i="3"/>
  <c r="C1003" i="3" s="1"/>
  <c r="D1002" i="3"/>
  <c r="C1002" i="3" s="1"/>
  <c r="D1001" i="3"/>
  <c r="C1001" i="3" s="1"/>
  <c r="D1000" i="3"/>
  <c r="C1000" i="3" s="1"/>
  <c r="D999" i="3"/>
  <c r="C999" i="3" s="1"/>
  <c r="D998" i="3"/>
  <c r="C998" i="3"/>
  <c r="D997" i="3"/>
  <c r="C997" i="3" s="1"/>
  <c r="D996" i="3"/>
  <c r="C996" i="3"/>
  <c r="D995" i="3"/>
  <c r="C995" i="3" s="1"/>
  <c r="D994" i="3"/>
  <c r="C994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F993" i="3"/>
  <c r="E993" i="3"/>
  <c r="D992" i="3"/>
  <c r="C992" i="3"/>
  <c r="C991" i="3" s="1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F991" i="3"/>
  <c r="E991" i="3"/>
  <c r="D991" i="3"/>
  <c r="D990" i="3"/>
  <c r="C990" i="3"/>
  <c r="D989" i="3"/>
  <c r="C989" i="3" s="1"/>
  <c r="D988" i="3"/>
  <c r="C988" i="3"/>
  <c r="D987" i="3"/>
  <c r="C987" i="3" s="1"/>
  <c r="P986" i="3"/>
  <c r="P985" i="3" s="1"/>
  <c r="D986" i="3"/>
  <c r="T985" i="3"/>
  <c r="S985" i="3"/>
  <c r="R985" i="3"/>
  <c r="Q985" i="3"/>
  <c r="O985" i="3"/>
  <c r="N985" i="3"/>
  <c r="M985" i="3"/>
  <c r="L985" i="3"/>
  <c r="K985" i="3"/>
  <c r="J985" i="3"/>
  <c r="I985" i="3"/>
  <c r="H985" i="3"/>
  <c r="G985" i="3"/>
  <c r="F985" i="3"/>
  <c r="E985" i="3"/>
  <c r="D984" i="3"/>
  <c r="C984" i="3"/>
  <c r="D983" i="3"/>
  <c r="C983" i="3" s="1"/>
  <c r="C982" i="3" s="1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F982" i="3"/>
  <c r="E982" i="3"/>
  <c r="D981" i="3"/>
  <c r="C981" i="3" s="1"/>
  <c r="C980" i="3" s="1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F980" i="3"/>
  <c r="E980" i="3"/>
  <c r="D980" i="3"/>
  <c r="D979" i="3"/>
  <c r="C979" i="3" s="1"/>
  <c r="P978" i="3"/>
  <c r="P964" i="3" s="1"/>
  <c r="D978" i="3"/>
  <c r="D977" i="3"/>
  <c r="C977" i="3"/>
  <c r="D976" i="3"/>
  <c r="C976" i="3" s="1"/>
  <c r="D975" i="3"/>
  <c r="C975" i="3"/>
  <c r="D974" i="3"/>
  <c r="C974" i="3" s="1"/>
  <c r="D973" i="3"/>
  <c r="C973" i="3" s="1"/>
  <c r="D972" i="3"/>
  <c r="C972" i="3" s="1"/>
  <c r="D971" i="3"/>
  <c r="C971" i="3"/>
  <c r="D970" i="3"/>
  <c r="C970" i="3" s="1"/>
  <c r="D969" i="3"/>
  <c r="C969" i="3" s="1"/>
  <c r="D968" i="3"/>
  <c r="C968" i="3" s="1"/>
  <c r="D967" i="3"/>
  <c r="C967" i="3" s="1"/>
  <c r="D966" i="3"/>
  <c r="C966" i="3" s="1"/>
  <c r="D965" i="3"/>
  <c r="C965" i="3" s="1"/>
  <c r="T964" i="3"/>
  <c r="S964" i="3"/>
  <c r="R964" i="3"/>
  <c r="Q964" i="3"/>
  <c r="O964" i="3"/>
  <c r="N964" i="3"/>
  <c r="M964" i="3"/>
  <c r="L964" i="3"/>
  <c r="K964" i="3"/>
  <c r="J964" i="3"/>
  <c r="I964" i="3"/>
  <c r="H964" i="3"/>
  <c r="G964" i="3"/>
  <c r="F964" i="3"/>
  <c r="E964" i="3"/>
  <c r="D963" i="3"/>
  <c r="C963" i="3"/>
  <c r="D962" i="3"/>
  <c r="C962" i="3" s="1"/>
  <c r="D961" i="3"/>
  <c r="C961" i="3" s="1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F960" i="3"/>
  <c r="E960" i="3"/>
  <c r="D959" i="3"/>
  <c r="C959" i="3"/>
  <c r="D958" i="3"/>
  <c r="C958" i="3" s="1"/>
  <c r="D957" i="3"/>
  <c r="C957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E956" i="3"/>
  <c r="D955" i="3"/>
  <c r="C955" i="3"/>
  <c r="D954" i="3"/>
  <c r="C954" i="3" s="1"/>
  <c r="D953" i="3"/>
  <c r="C953" i="3"/>
  <c r="D952" i="3"/>
  <c r="C952" i="3" s="1"/>
  <c r="D951" i="3"/>
  <c r="C951" i="3"/>
  <c r="D950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F949" i="3"/>
  <c r="E949" i="3"/>
  <c r="D948" i="3"/>
  <c r="C948" i="3" s="1"/>
  <c r="P947" i="3"/>
  <c r="D947" i="3"/>
  <c r="C947" i="3"/>
  <c r="D946" i="3"/>
  <c r="C946" i="3" s="1"/>
  <c r="D945" i="3"/>
  <c r="C945" i="3"/>
  <c r="D944" i="3"/>
  <c r="C944" i="3" s="1"/>
  <c r="D943" i="3"/>
  <c r="C943" i="3" s="1"/>
  <c r="D942" i="3"/>
  <c r="C942" i="3" s="1"/>
  <c r="D941" i="3"/>
  <c r="C941" i="3"/>
  <c r="D940" i="3"/>
  <c r="C940" i="3" s="1"/>
  <c r="D939" i="3"/>
  <c r="C939" i="3"/>
  <c r="P938" i="3"/>
  <c r="D938" i="3"/>
  <c r="C938" i="3" s="1"/>
  <c r="D937" i="3"/>
  <c r="C937" i="3" s="1"/>
  <c r="D936" i="3"/>
  <c r="C936" i="3"/>
  <c r="D935" i="3"/>
  <c r="C935" i="3" s="1"/>
  <c r="D934" i="3"/>
  <c r="C934" i="3" s="1"/>
  <c r="D933" i="3"/>
  <c r="C933" i="3" s="1"/>
  <c r="D932" i="3"/>
  <c r="C932" i="3" s="1"/>
  <c r="D931" i="3"/>
  <c r="C931" i="3" s="1"/>
  <c r="D930" i="3"/>
  <c r="C930" i="3" s="1"/>
  <c r="P929" i="3"/>
  <c r="D929" i="3"/>
  <c r="D928" i="3"/>
  <c r="C928" i="3" s="1"/>
  <c r="D927" i="3"/>
  <c r="C927" i="3" s="1"/>
  <c r="D926" i="3"/>
  <c r="C926" i="3" s="1"/>
  <c r="D925" i="3"/>
  <c r="D924" i="3"/>
  <c r="C924" i="3"/>
  <c r="D923" i="3"/>
  <c r="C923" i="3" s="1"/>
  <c r="D922" i="3"/>
  <c r="C922" i="3" s="1"/>
  <c r="D921" i="3"/>
  <c r="C921" i="3" s="1"/>
  <c r="D920" i="3"/>
  <c r="C920" i="3"/>
  <c r="D919" i="3"/>
  <c r="C919" i="3" s="1"/>
  <c r="P918" i="3"/>
  <c r="C918" i="3" s="1"/>
  <c r="D918" i="3"/>
  <c r="D917" i="3"/>
  <c r="C917" i="3" s="1"/>
  <c r="D916" i="3"/>
  <c r="C916" i="3"/>
  <c r="P915" i="3"/>
  <c r="D915" i="3"/>
  <c r="D914" i="3"/>
  <c r="C914" i="3" s="1"/>
  <c r="D913" i="3"/>
  <c r="C913" i="3"/>
  <c r="P912" i="3"/>
  <c r="D912" i="3"/>
  <c r="C912" i="3"/>
  <c r="D911" i="3"/>
  <c r="C911" i="3" s="1"/>
  <c r="D910" i="3"/>
  <c r="C910" i="3"/>
  <c r="D909" i="3"/>
  <c r="C909" i="3" s="1"/>
  <c r="D908" i="3"/>
  <c r="C908" i="3" s="1"/>
  <c r="D907" i="3"/>
  <c r="C907" i="3" s="1"/>
  <c r="D906" i="3"/>
  <c r="C906" i="3"/>
  <c r="D905" i="3"/>
  <c r="C905" i="3" s="1"/>
  <c r="D904" i="3"/>
  <c r="C904" i="3" s="1"/>
  <c r="D903" i="3"/>
  <c r="C903" i="3" s="1"/>
  <c r="D902" i="3"/>
  <c r="C902" i="3"/>
  <c r="D901" i="3"/>
  <c r="C901" i="3" s="1"/>
  <c r="D900" i="3"/>
  <c r="C900" i="3" s="1"/>
  <c r="D899" i="3"/>
  <c r="C899" i="3" s="1"/>
  <c r="D898" i="3"/>
  <c r="C898" i="3"/>
  <c r="D897" i="3"/>
  <c r="C897" i="3" s="1"/>
  <c r="D896" i="3"/>
  <c r="C896" i="3"/>
  <c r="D895" i="3"/>
  <c r="C895" i="3" s="1"/>
  <c r="D894" i="3"/>
  <c r="C894" i="3"/>
  <c r="D893" i="3"/>
  <c r="C893" i="3" s="1"/>
  <c r="D892" i="3"/>
  <c r="C892" i="3" s="1"/>
  <c r="D891" i="3"/>
  <c r="C891" i="3" s="1"/>
  <c r="D890" i="3"/>
  <c r="C890" i="3"/>
  <c r="D889" i="3"/>
  <c r="C889" i="3" s="1"/>
  <c r="D888" i="3"/>
  <c r="C888" i="3" s="1"/>
  <c r="D887" i="3"/>
  <c r="C887" i="3" s="1"/>
  <c r="D886" i="3"/>
  <c r="C886" i="3"/>
  <c r="D885" i="3"/>
  <c r="C885" i="3" s="1"/>
  <c r="D884" i="3"/>
  <c r="C884" i="3" s="1"/>
  <c r="P883" i="3"/>
  <c r="D883" i="3"/>
  <c r="D882" i="3"/>
  <c r="C882" i="3" s="1"/>
  <c r="D881" i="3"/>
  <c r="C881" i="3" s="1"/>
  <c r="D880" i="3"/>
  <c r="C880" i="3"/>
  <c r="D879" i="3"/>
  <c r="C879" i="3" s="1"/>
  <c r="D878" i="3"/>
  <c r="C878" i="3" s="1"/>
  <c r="D877" i="3"/>
  <c r="C877" i="3" s="1"/>
  <c r="D876" i="3"/>
  <c r="C876" i="3" s="1"/>
  <c r="D875" i="3"/>
  <c r="C875" i="3" s="1"/>
  <c r="P874" i="3"/>
  <c r="D874" i="3"/>
  <c r="C874" i="3" s="1"/>
  <c r="D873" i="3"/>
  <c r="C873" i="3" s="1"/>
  <c r="D872" i="3"/>
  <c r="C872" i="3" s="1"/>
  <c r="D871" i="3"/>
  <c r="C871" i="3"/>
  <c r="D870" i="3"/>
  <c r="C870" i="3" s="1"/>
  <c r="D869" i="3"/>
  <c r="C869" i="3" s="1"/>
  <c r="P868" i="3"/>
  <c r="D868" i="3"/>
  <c r="D867" i="3"/>
  <c r="C867" i="3"/>
  <c r="D866" i="3"/>
  <c r="C866" i="3" s="1"/>
  <c r="D865" i="3"/>
  <c r="C865" i="3" s="1"/>
  <c r="D864" i="3"/>
  <c r="C864" i="3" s="1"/>
  <c r="D863" i="3"/>
  <c r="C863" i="3"/>
  <c r="D862" i="3"/>
  <c r="C862" i="3" s="1"/>
  <c r="P861" i="3"/>
  <c r="D861" i="3"/>
  <c r="C861" i="3"/>
  <c r="D860" i="3"/>
  <c r="C860" i="3"/>
  <c r="D859" i="3"/>
  <c r="C859" i="3"/>
  <c r="D858" i="3"/>
  <c r="C858" i="3"/>
  <c r="D857" i="3"/>
  <c r="C857" i="3"/>
  <c r="D856" i="3"/>
  <c r="C856" i="3"/>
  <c r="D855" i="3"/>
  <c r="C855" i="3"/>
  <c r="D854" i="3"/>
  <c r="C854" i="3"/>
  <c r="D853" i="3"/>
  <c r="C853" i="3"/>
  <c r="D852" i="3"/>
  <c r="C852" i="3"/>
  <c r="D851" i="3"/>
  <c r="C851" i="3"/>
  <c r="D850" i="3"/>
  <c r="C850" i="3"/>
  <c r="D849" i="3"/>
  <c r="C849" i="3"/>
  <c r="D848" i="3"/>
  <c r="C848" i="3"/>
  <c r="D847" i="3"/>
  <c r="C847" i="3"/>
  <c r="D846" i="3"/>
  <c r="C846" i="3"/>
  <c r="D845" i="3"/>
  <c r="C845" i="3"/>
  <c r="T844" i="3"/>
  <c r="S844" i="3"/>
  <c r="R844" i="3"/>
  <c r="Q844" i="3"/>
  <c r="O844" i="3"/>
  <c r="N844" i="3"/>
  <c r="N843" i="3" s="1"/>
  <c r="M844" i="3"/>
  <c r="L844" i="3"/>
  <c r="K844" i="3"/>
  <c r="J844" i="3"/>
  <c r="I844" i="3"/>
  <c r="H844" i="3"/>
  <c r="G844" i="3"/>
  <c r="F844" i="3"/>
  <c r="F843" i="3" s="1"/>
  <c r="E844" i="3"/>
  <c r="D841" i="3"/>
  <c r="C841" i="3" s="1"/>
  <c r="D840" i="3"/>
  <c r="C840" i="3"/>
  <c r="T839" i="3"/>
  <c r="S839" i="3"/>
  <c r="R839" i="3"/>
  <c r="Q839" i="3"/>
  <c r="P839" i="3"/>
  <c r="O839" i="3"/>
  <c r="N839" i="3"/>
  <c r="M839" i="3"/>
  <c r="L839" i="3"/>
  <c r="K839" i="3"/>
  <c r="K820" i="3" s="1"/>
  <c r="J839" i="3"/>
  <c r="I839" i="3"/>
  <c r="H839" i="3"/>
  <c r="G839" i="3"/>
  <c r="F839" i="3"/>
  <c r="E839" i="3"/>
  <c r="D838" i="3"/>
  <c r="C838" i="3" s="1"/>
  <c r="D837" i="3"/>
  <c r="C837" i="3" s="1"/>
  <c r="D836" i="3"/>
  <c r="C836" i="3"/>
  <c r="D835" i="3"/>
  <c r="C835" i="3" s="1"/>
  <c r="D834" i="3"/>
  <c r="C834" i="3"/>
  <c r="D833" i="3"/>
  <c r="D832" i="3"/>
  <c r="C832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F831" i="3"/>
  <c r="E831" i="3"/>
  <c r="D830" i="3"/>
  <c r="C830" i="3" s="1"/>
  <c r="D829" i="3"/>
  <c r="C829" i="3" s="1"/>
  <c r="D828" i="3"/>
  <c r="C828" i="3"/>
  <c r="D827" i="3"/>
  <c r="C827" i="3" s="1"/>
  <c r="D826" i="3"/>
  <c r="C826" i="3" s="1"/>
  <c r="D825" i="3"/>
  <c r="C825" i="3" s="1"/>
  <c r="D824" i="3"/>
  <c r="C824" i="3"/>
  <c r="D823" i="3"/>
  <c r="C823" i="3" s="1"/>
  <c r="D822" i="3"/>
  <c r="T821" i="3"/>
  <c r="T820" i="3" s="1"/>
  <c r="S821" i="3"/>
  <c r="R821" i="3"/>
  <c r="Q821" i="3"/>
  <c r="P821" i="3"/>
  <c r="P820" i="3" s="1"/>
  <c r="O821" i="3"/>
  <c r="O820" i="3" s="1"/>
  <c r="N821" i="3"/>
  <c r="N820" i="3" s="1"/>
  <c r="M821" i="3"/>
  <c r="L821" i="3"/>
  <c r="L820" i="3" s="1"/>
  <c r="K821" i="3"/>
  <c r="J821" i="3"/>
  <c r="I821" i="3"/>
  <c r="H821" i="3"/>
  <c r="H820" i="3" s="1"/>
  <c r="G821" i="3"/>
  <c r="G820" i="3" s="1"/>
  <c r="F821" i="3"/>
  <c r="F820" i="3" s="1"/>
  <c r="E821" i="3"/>
  <c r="R820" i="3"/>
  <c r="J820" i="3"/>
  <c r="D819" i="3"/>
  <c r="D818" i="3" s="1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F818" i="3"/>
  <c r="E818" i="3"/>
  <c r="D817" i="3"/>
  <c r="C817" i="3" s="1"/>
  <c r="D816" i="3"/>
  <c r="C816" i="3"/>
  <c r="D815" i="3"/>
  <c r="C815" i="3" s="1"/>
  <c r="D814" i="3"/>
  <c r="C814" i="3" s="1"/>
  <c r="D813" i="3"/>
  <c r="C813" i="3" s="1"/>
  <c r="D812" i="3"/>
  <c r="C812" i="3"/>
  <c r="D811" i="3"/>
  <c r="C811" i="3" s="1"/>
  <c r="D810" i="3"/>
  <c r="C810" i="3"/>
  <c r="D809" i="3"/>
  <c r="C809" i="3" s="1"/>
  <c r="D808" i="3"/>
  <c r="C808" i="3"/>
  <c r="D807" i="3"/>
  <c r="C807" i="3" s="1"/>
  <c r="D806" i="3"/>
  <c r="C806" i="3" s="1"/>
  <c r="D805" i="3"/>
  <c r="C805" i="3" s="1"/>
  <c r="D804" i="3"/>
  <c r="C804" i="3"/>
  <c r="D803" i="3"/>
  <c r="C803" i="3" s="1"/>
  <c r="D802" i="3"/>
  <c r="C802" i="3" s="1"/>
  <c r="D801" i="3"/>
  <c r="C801" i="3" s="1"/>
  <c r="D800" i="3"/>
  <c r="C800" i="3"/>
  <c r="D799" i="3"/>
  <c r="C799" i="3" s="1"/>
  <c r="D798" i="3"/>
  <c r="C798" i="3" s="1"/>
  <c r="D797" i="3"/>
  <c r="C797" i="3" s="1"/>
  <c r="D796" i="3"/>
  <c r="C796" i="3"/>
  <c r="D795" i="3"/>
  <c r="C795" i="3" s="1"/>
  <c r="D794" i="3"/>
  <c r="C794" i="3"/>
  <c r="T793" i="3"/>
  <c r="T790" i="3" s="1"/>
  <c r="S793" i="3"/>
  <c r="R793" i="3"/>
  <c r="Q793" i="3"/>
  <c r="P793" i="3"/>
  <c r="O793" i="3"/>
  <c r="N793" i="3"/>
  <c r="M793" i="3"/>
  <c r="L793" i="3"/>
  <c r="K793" i="3"/>
  <c r="J793" i="3"/>
  <c r="I793" i="3"/>
  <c r="H793" i="3"/>
  <c r="H790" i="3" s="1"/>
  <c r="G793" i="3"/>
  <c r="F793" i="3"/>
  <c r="E793" i="3"/>
  <c r="P792" i="3"/>
  <c r="P791" i="3" s="1"/>
  <c r="D792" i="3"/>
  <c r="C792" i="3" s="1"/>
  <c r="C791" i="3" s="1"/>
  <c r="T791" i="3"/>
  <c r="S791" i="3"/>
  <c r="S790" i="3" s="1"/>
  <c r="R791" i="3"/>
  <c r="Q791" i="3"/>
  <c r="Q790" i="3" s="1"/>
  <c r="O791" i="3"/>
  <c r="N791" i="3"/>
  <c r="N790" i="3" s="1"/>
  <c r="M791" i="3"/>
  <c r="L791" i="3"/>
  <c r="L790" i="3" s="1"/>
  <c r="K791" i="3"/>
  <c r="J791" i="3"/>
  <c r="J790" i="3" s="1"/>
  <c r="I791" i="3"/>
  <c r="I790" i="3" s="1"/>
  <c r="H791" i="3"/>
  <c r="G791" i="3"/>
  <c r="F791" i="3"/>
  <c r="F790" i="3" s="1"/>
  <c r="E791" i="3"/>
  <c r="O790" i="3"/>
  <c r="K790" i="3"/>
  <c r="G790" i="3"/>
  <c r="D789" i="3"/>
  <c r="C789" i="3"/>
  <c r="D788" i="3"/>
  <c r="C788" i="3"/>
  <c r="D787" i="3"/>
  <c r="C787" i="3"/>
  <c r="T786" i="3"/>
  <c r="T785" i="3" s="1"/>
  <c r="S786" i="3"/>
  <c r="S785" i="3" s="1"/>
  <c r="R786" i="3"/>
  <c r="Q786" i="3"/>
  <c r="P786" i="3"/>
  <c r="P785" i="3" s="1"/>
  <c r="O786" i="3"/>
  <c r="O785" i="3" s="1"/>
  <c r="N786" i="3"/>
  <c r="N785" i="3" s="1"/>
  <c r="M786" i="3"/>
  <c r="L786" i="3"/>
  <c r="L785" i="3" s="1"/>
  <c r="K786" i="3"/>
  <c r="K785" i="3" s="1"/>
  <c r="J786" i="3"/>
  <c r="I786" i="3"/>
  <c r="I785" i="3" s="1"/>
  <c r="H786" i="3"/>
  <c r="H785" i="3" s="1"/>
  <c r="G786" i="3"/>
  <c r="G785" i="3" s="1"/>
  <c r="F786" i="3"/>
  <c r="E786" i="3"/>
  <c r="D786" i="3"/>
  <c r="D785" i="3" s="1"/>
  <c r="C786" i="3"/>
  <c r="C785" i="3" s="1"/>
  <c r="R785" i="3"/>
  <c r="Q785" i="3"/>
  <c r="M785" i="3"/>
  <c r="J785" i="3"/>
  <c r="F785" i="3"/>
  <c r="E785" i="3"/>
  <c r="D784" i="3"/>
  <c r="C784" i="3"/>
  <c r="D783" i="3"/>
  <c r="C783" i="3"/>
  <c r="D782" i="3"/>
  <c r="D781" i="3" s="1"/>
  <c r="C782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0" i="3"/>
  <c r="C780" i="3"/>
  <c r="D779" i="3"/>
  <c r="C779" i="3"/>
  <c r="D778" i="3"/>
  <c r="C778" i="3"/>
  <c r="D777" i="3"/>
  <c r="C777" i="3"/>
  <c r="D776" i="3"/>
  <c r="C776" i="3"/>
  <c r="D775" i="3"/>
  <c r="C775" i="3"/>
  <c r="D774" i="3"/>
  <c r="C774" i="3"/>
  <c r="D773" i="3"/>
  <c r="C773" i="3"/>
  <c r="D772" i="3"/>
  <c r="D770" i="3" s="1"/>
  <c r="D769" i="3" s="1"/>
  <c r="C772" i="3"/>
  <c r="C770" i="3" s="1"/>
  <c r="D771" i="3"/>
  <c r="C771" i="3"/>
  <c r="T770" i="3"/>
  <c r="S770" i="3"/>
  <c r="R770" i="3"/>
  <c r="Q770" i="3"/>
  <c r="P770" i="3"/>
  <c r="P769" i="3" s="1"/>
  <c r="O770" i="3"/>
  <c r="O769" i="3" s="1"/>
  <c r="N770" i="3"/>
  <c r="M770" i="3"/>
  <c r="L770" i="3"/>
  <c r="K770" i="3"/>
  <c r="J770" i="3"/>
  <c r="J769" i="3" s="1"/>
  <c r="I770" i="3"/>
  <c r="H770" i="3"/>
  <c r="H769" i="3" s="1"/>
  <c r="G770" i="3"/>
  <c r="G769" i="3" s="1"/>
  <c r="F770" i="3"/>
  <c r="E770" i="3"/>
  <c r="R769" i="3"/>
  <c r="Q769" i="3"/>
  <c r="N769" i="3"/>
  <c r="M769" i="3"/>
  <c r="I769" i="3"/>
  <c r="F769" i="3"/>
  <c r="E769" i="3"/>
  <c r="D768" i="3"/>
  <c r="D767" i="3" s="1"/>
  <c r="C768" i="3"/>
  <c r="C767" i="3" s="1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6" i="3"/>
  <c r="C766" i="3"/>
  <c r="D765" i="3"/>
  <c r="C765" i="3"/>
  <c r="D764" i="3"/>
  <c r="C764" i="3"/>
  <c r="D763" i="3"/>
  <c r="C763" i="3"/>
  <c r="D762" i="3"/>
  <c r="C762" i="3"/>
  <c r="D761" i="3"/>
  <c r="C761" i="3"/>
  <c r="D760" i="3"/>
  <c r="C760" i="3"/>
  <c r="D759" i="3"/>
  <c r="C759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I752" i="3" s="1"/>
  <c r="H758" i="3"/>
  <c r="G758" i="3"/>
  <c r="F758" i="3"/>
  <c r="E758" i="3"/>
  <c r="D758" i="3"/>
  <c r="C758" i="3"/>
  <c r="D757" i="3"/>
  <c r="C757" i="3"/>
  <c r="D756" i="3"/>
  <c r="C756" i="3"/>
  <c r="D755" i="3"/>
  <c r="C755" i="3"/>
  <c r="P754" i="3"/>
  <c r="P753" i="3" s="1"/>
  <c r="D754" i="3"/>
  <c r="T753" i="3"/>
  <c r="S753" i="3"/>
  <c r="R753" i="3"/>
  <c r="R752" i="3" s="1"/>
  <c r="Q753" i="3"/>
  <c r="Q752" i="3" s="1"/>
  <c r="O753" i="3"/>
  <c r="N753" i="3"/>
  <c r="N752" i="3" s="1"/>
  <c r="M753" i="3"/>
  <c r="M752" i="3" s="1"/>
  <c r="L753" i="3"/>
  <c r="L752" i="3" s="1"/>
  <c r="K753" i="3"/>
  <c r="J753" i="3"/>
  <c r="J752" i="3" s="1"/>
  <c r="I753" i="3"/>
  <c r="H753" i="3"/>
  <c r="H752" i="3" s="1"/>
  <c r="G753" i="3"/>
  <c r="F753" i="3"/>
  <c r="F752" i="3" s="1"/>
  <c r="E753" i="3"/>
  <c r="T752" i="3"/>
  <c r="P752" i="3"/>
  <c r="E752" i="3"/>
  <c r="D751" i="3"/>
  <c r="C751" i="3" s="1"/>
  <c r="D750" i="3"/>
  <c r="C750" i="3" s="1"/>
  <c r="D749" i="3"/>
  <c r="C749" i="3"/>
  <c r="D748" i="3"/>
  <c r="C748" i="3" s="1"/>
  <c r="D747" i="3"/>
  <c r="C747" i="3" s="1"/>
  <c r="D746" i="3"/>
  <c r="C746" i="3" s="1"/>
  <c r="D745" i="3"/>
  <c r="C745" i="3"/>
  <c r="D744" i="3"/>
  <c r="C744" i="3" s="1"/>
  <c r="D743" i="3"/>
  <c r="C743" i="3" s="1"/>
  <c r="D742" i="3"/>
  <c r="C742" i="3" s="1"/>
  <c r="D741" i="3"/>
  <c r="C741" i="3"/>
  <c r="D740" i="3"/>
  <c r="C740" i="3" s="1"/>
  <c r="D739" i="3"/>
  <c r="C739" i="3" s="1"/>
  <c r="D738" i="3"/>
  <c r="C738" i="3" s="1"/>
  <c r="D737" i="3"/>
  <c r="C737" i="3"/>
  <c r="D736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4" i="3"/>
  <c r="C734" i="3" s="1"/>
  <c r="D733" i="3"/>
  <c r="C733" i="3"/>
  <c r="D732" i="3"/>
  <c r="C732" i="3" s="1"/>
  <c r="D731" i="3"/>
  <c r="C731" i="3" s="1"/>
  <c r="D730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8" i="3"/>
  <c r="C728" i="3" s="1"/>
  <c r="D727" i="3"/>
  <c r="C727" i="3" s="1"/>
  <c r="D726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4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2" i="3"/>
  <c r="C722" i="3" s="1"/>
  <c r="D721" i="3"/>
  <c r="C721" i="3"/>
  <c r="D720" i="3"/>
  <c r="C720" i="3" s="1"/>
  <c r="D719" i="3"/>
  <c r="C719" i="3" s="1"/>
  <c r="D718" i="3"/>
  <c r="C718" i="3" s="1"/>
  <c r="D717" i="3"/>
  <c r="C717" i="3"/>
  <c r="D716" i="3"/>
  <c r="C716" i="3" s="1"/>
  <c r="D715" i="3"/>
  <c r="C715" i="3" s="1"/>
  <c r="D714" i="3"/>
  <c r="C714" i="3" s="1"/>
  <c r="C711" i="3" s="1"/>
  <c r="D713" i="3"/>
  <c r="C713" i="3"/>
  <c r="D712" i="3"/>
  <c r="C712" i="3" s="1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0" i="3"/>
  <c r="C710" i="3" s="1"/>
  <c r="D709" i="3"/>
  <c r="C709" i="3" s="1"/>
  <c r="D708" i="3"/>
  <c r="C708" i="3" s="1"/>
  <c r="D707" i="3"/>
  <c r="C707" i="3" s="1"/>
  <c r="D706" i="3"/>
  <c r="C706" i="3" s="1"/>
  <c r="D705" i="3"/>
  <c r="C705" i="3" s="1"/>
  <c r="D704" i="3"/>
  <c r="C704" i="3" s="1"/>
  <c r="D703" i="3"/>
  <c r="C703" i="3"/>
  <c r="D702" i="3"/>
  <c r="C702" i="3" s="1"/>
  <c r="D701" i="3"/>
  <c r="C701" i="3" s="1"/>
  <c r="D700" i="3"/>
  <c r="C700" i="3" s="1"/>
  <c r="D699" i="3"/>
  <c r="C699" i="3" s="1"/>
  <c r="D698" i="3"/>
  <c r="C698" i="3" s="1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6" i="3"/>
  <c r="C696" i="3" s="1"/>
  <c r="D695" i="3"/>
  <c r="C695" i="3"/>
  <c r="D694" i="3"/>
  <c r="C694" i="3" s="1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2" i="3"/>
  <c r="C692" i="3" s="1"/>
  <c r="D691" i="3"/>
  <c r="C691" i="3" s="1"/>
  <c r="D690" i="3"/>
  <c r="C690" i="3" s="1"/>
  <c r="D689" i="3"/>
  <c r="C689" i="3" s="1"/>
  <c r="D688" i="3"/>
  <c r="C688" i="3" s="1"/>
  <c r="D687" i="3"/>
  <c r="C687" i="3"/>
  <c r="D686" i="3"/>
  <c r="C686" i="3" s="1"/>
  <c r="D685" i="3"/>
  <c r="C685" i="3" s="1"/>
  <c r="D684" i="3"/>
  <c r="C684" i="3" s="1"/>
  <c r="D683" i="3"/>
  <c r="C683" i="3" s="1"/>
  <c r="D682" i="3"/>
  <c r="C682" i="3" s="1"/>
  <c r="D681" i="3"/>
  <c r="C681" i="3" s="1"/>
  <c r="P680" i="3"/>
  <c r="D680" i="3"/>
  <c r="D679" i="3"/>
  <c r="C679" i="3" s="1"/>
  <c r="T678" i="3"/>
  <c r="S678" i="3"/>
  <c r="R678" i="3"/>
  <c r="Q678" i="3"/>
  <c r="O678" i="3"/>
  <c r="N678" i="3"/>
  <c r="M678" i="3"/>
  <c r="L678" i="3"/>
  <c r="K678" i="3"/>
  <c r="J678" i="3"/>
  <c r="I678" i="3"/>
  <c r="H678" i="3"/>
  <c r="G678" i="3"/>
  <c r="F678" i="3"/>
  <c r="E678" i="3"/>
  <c r="D677" i="3"/>
  <c r="D676" i="3" s="1"/>
  <c r="C677" i="3"/>
  <c r="C676" i="3" s="1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5" i="3"/>
  <c r="C675" i="3"/>
  <c r="D674" i="3"/>
  <c r="C674" i="3"/>
  <c r="D673" i="3"/>
  <c r="C673" i="3"/>
  <c r="D672" i="3"/>
  <c r="C672" i="3"/>
  <c r="D671" i="3"/>
  <c r="C671" i="3"/>
  <c r="D670" i="3"/>
  <c r="C670" i="3"/>
  <c r="D669" i="3"/>
  <c r="C669" i="3"/>
  <c r="D668" i="3"/>
  <c r="C668" i="3"/>
  <c r="D667" i="3"/>
  <c r="C667" i="3"/>
  <c r="D666" i="3"/>
  <c r="C666" i="3"/>
  <c r="D665" i="3"/>
  <c r="C665" i="3"/>
  <c r="D664" i="3"/>
  <c r="C664" i="3"/>
  <c r="D663" i="3"/>
  <c r="C663" i="3"/>
  <c r="D662" i="3"/>
  <c r="C662" i="3"/>
  <c r="D661" i="3"/>
  <c r="C661" i="3"/>
  <c r="D660" i="3"/>
  <c r="C660" i="3"/>
  <c r="D659" i="3"/>
  <c r="C659" i="3"/>
  <c r="D658" i="3"/>
  <c r="C658" i="3"/>
  <c r="D657" i="3"/>
  <c r="C657" i="3"/>
  <c r="D656" i="3"/>
  <c r="C656" i="3"/>
  <c r="D655" i="3"/>
  <c r="C655" i="3"/>
  <c r="D654" i="3"/>
  <c r="C654" i="3"/>
  <c r="D653" i="3"/>
  <c r="C653" i="3"/>
  <c r="D652" i="3"/>
  <c r="C652" i="3"/>
  <c r="F651" i="3"/>
  <c r="D651" i="3"/>
  <c r="C651" i="3" s="1"/>
  <c r="D650" i="3"/>
  <c r="C650" i="3" s="1"/>
  <c r="D649" i="3"/>
  <c r="C649" i="3" s="1"/>
  <c r="D648" i="3"/>
  <c r="C648" i="3"/>
  <c r="D647" i="3"/>
  <c r="C647" i="3" s="1"/>
  <c r="D646" i="3"/>
  <c r="C646" i="3" s="1"/>
  <c r="D645" i="3"/>
  <c r="C645" i="3" s="1"/>
  <c r="D644" i="3"/>
  <c r="C644" i="3" s="1"/>
  <c r="D643" i="3"/>
  <c r="C643" i="3" s="1"/>
  <c r="D642" i="3"/>
  <c r="C642" i="3" s="1"/>
  <c r="D641" i="3"/>
  <c r="C641" i="3" s="1"/>
  <c r="D640" i="3"/>
  <c r="C640" i="3"/>
  <c r="D639" i="3"/>
  <c r="C639" i="3" s="1"/>
  <c r="D638" i="3"/>
  <c r="C638" i="3" s="1"/>
  <c r="D637" i="3"/>
  <c r="C637" i="3" s="1"/>
  <c r="D636" i="3"/>
  <c r="C636" i="3" s="1"/>
  <c r="D635" i="3"/>
  <c r="C635" i="3" s="1"/>
  <c r="D634" i="3"/>
  <c r="C634" i="3" s="1"/>
  <c r="D633" i="3"/>
  <c r="C633" i="3" s="1"/>
  <c r="D632" i="3"/>
  <c r="C632" i="3"/>
  <c r="D631" i="3"/>
  <c r="C631" i="3" s="1"/>
  <c r="D630" i="3"/>
  <c r="C630" i="3" s="1"/>
  <c r="D629" i="3"/>
  <c r="C629" i="3" s="1"/>
  <c r="D628" i="3"/>
  <c r="C628" i="3" s="1"/>
  <c r="D627" i="3"/>
  <c r="C627" i="3" s="1"/>
  <c r="D626" i="3"/>
  <c r="C626" i="3" s="1"/>
  <c r="D625" i="3"/>
  <c r="C625" i="3" s="1"/>
  <c r="D624" i="3"/>
  <c r="C624" i="3"/>
  <c r="D623" i="3"/>
  <c r="C623" i="3" s="1"/>
  <c r="D622" i="3"/>
  <c r="C622" i="3" s="1"/>
  <c r="D621" i="3"/>
  <c r="C621" i="3" s="1"/>
  <c r="D620" i="3"/>
  <c r="C620" i="3" s="1"/>
  <c r="D619" i="3"/>
  <c r="C619" i="3" s="1"/>
  <c r="D618" i="3"/>
  <c r="C618" i="3" s="1"/>
  <c r="D617" i="3"/>
  <c r="C617" i="3" s="1"/>
  <c r="D616" i="3"/>
  <c r="C616" i="3"/>
  <c r="D615" i="3"/>
  <c r="C615" i="3" s="1"/>
  <c r="D614" i="3"/>
  <c r="C614" i="3" s="1"/>
  <c r="D613" i="3"/>
  <c r="C613" i="3" s="1"/>
  <c r="D612" i="3"/>
  <c r="C612" i="3" s="1"/>
  <c r="D611" i="3"/>
  <c r="C611" i="3" s="1"/>
  <c r="D610" i="3"/>
  <c r="C610" i="3" s="1"/>
  <c r="D609" i="3"/>
  <c r="C609" i="3" s="1"/>
  <c r="D608" i="3"/>
  <c r="C608" i="3"/>
  <c r="D607" i="3"/>
  <c r="C607" i="3" s="1"/>
  <c r="D606" i="3"/>
  <c r="C606" i="3" s="1"/>
  <c r="D605" i="3"/>
  <c r="C605" i="3" s="1"/>
  <c r="D604" i="3"/>
  <c r="C604" i="3" s="1"/>
  <c r="D603" i="3"/>
  <c r="C603" i="3" s="1"/>
  <c r="D602" i="3"/>
  <c r="C602" i="3" s="1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0" i="3"/>
  <c r="C600" i="3" s="1"/>
  <c r="P599" i="3"/>
  <c r="P593" i="3" s="1"/>
  <c r="D599" i="3"/>
  <c r="D598" i="3"/>
  <c r="C598" i="3" s="1"/>
  <c r="D597" i="3"/>
  <c r="C597" i="3"/>
  <c r="D596" i="3"/>
  <c r="C596" i="3" s="1"/>
  <c r="D595" i="3"/>
  <c r="C595" i="3" s="1"/>
  <c r="D594" i="3"/>
  <c r="T593" i="3"/>
  <c r="S593" i="3"/>
  <c r="R593" i="3"/>
  <c r="Q593" i="3"/>
  <c r="O593" i="3"/>
  <c r="N593" i="3"/>
  <c r="M593" i="3"/>
  <c r="L593" i="3"/>
  <c r="K593" i="3"/>
  <c r="J593" i="3"/>
  <c r="I593" i="3"/>
  <c r="H593" i="3"/>
  <c r="G593" i="3"/>
  <c r="F593" i="3"/>
  <c r="E593" i="3"/>
  <c r="D592" i="3"/>
  <c r="C592" i="3" s="1"/>
  <c r="D591" i="3"/>
  <c r="C591" i="3" s="1"/>
  <c r="D590" i="3"/>
  <c r="C590" i="3" s="1"/>
  <c r="D589" i="3"/>
  <c r="C589" i="3" s="1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7" i="3"/>
  <c r="C587" i="3"/>
  <c r="D586" i="3"/>
  <c r="C586" i="3"/>
  <c r="D585" i="3"/>
  <c r="C585" i="3"/>
  <c r="D584" i="3"/>
  <c r="C584" i="3"/>
  <c r="D583" i="3"/>
  <c r="C583" i="3"/>
  <c r="D582" i="3"/>
  <c r="C582" i="3"/>
  <c r="D581" i="3"/>
  <c r="C581" i="3"/>
  <c r="D580" i="3"/>
  <c r="C580" i="3"/>
  <c r="D579" i="3"/>
  <c r="C579" i="3"/>
  <c r="D578" i="3"/>
  <c r="C578" i="3"/>
  <c r="D577" i="3"/>
  <c r="C577" i="3"/>
  <c r="D576" i="3"/>
  <c r="C576" i="3"/>
  <c r="D575" i="3"/>
  <c r="C575" i="3"/>
  <c r="D574" i="3"/>
  <c r="C574" i="3"/>
  <c r="D573" i="3"/>
  <c r="C573" i="3"/>
  <c r="D572" i="3"/>
  <c r="C572" i="3"/>
  <c r="D571" i="3"/>
  <c r="C571" i="3"/>
  <c r="D570" i="3"/>
  <c r="C570" i="3"/>
  <c r="D569" i="3"/>
  <c r="C569" i="3"/>
  <c r="D568" i="3"/>
  <c r="C568" i="3"/>
  <c r="D567" i="3"/>
  <c r="C567" i="3"/>
  <c r="P566" i="3"/>
  <c r="D566" i="3"/>
  <c r="C566" i="3" s="1"/>
  <c r="D565" i="3"/>
  <c r="C565" i="3"/>
  <c r="D564" i="3"/>
  <c r="C564" i="3" s="1"/>
  <c r="D563" i="3"/>
  <c r="C563" i="3" s="1"/>
  <c r="D562" i="3"/>
  <c r="C562" i="3" s="1"/>
  <c r="D561" i="3"/>
  <c r="C561" i="3"/>
  <c r="D560" i="3"/>
  <c r="C560" i="3" s="1"/>
  <c r="D559" i="3"/>
  <c r="C559" i="3" s="1"/>
  <c r="D558" i="3"/>
  <c r="C558" i="3" s="1"/>
  <c r="D557" i="3"/>
  <c r="C557" i="3" s="1"/>
  <c r="D556" i="3"/>
  <c r="D555" i="3"/>
  <c r="C555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3" i="3"/>
  <c r="C553" i="3" s="1"/>
  <c r="D552" i="3"/>
  <c r="C552" i="3" s="1"/>
  <c r="D551" i="3"/>
  <c r="C551" i="3" s="1"/>
  <c r="D550" i="3"/>
  <c r="C550" i="3" s="1"/>
  <c r="D549" i="3"/>
  <c r="C549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7" i="3"/>
  <c r="C547" i="3"/>
  <c r="D546" i="3"/>
  <c r="C546" i="3" s="1"/>
  <c r="D545" i="3"/>
  <c r="C545" i="3" s="1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3" i="3"/>
  <c r="D541" i="3" s="1"/>
  <c r="D542" i="3"/>
  <c r="C542" i="3" s="1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F401" i="3" s="1"/>
  <c r="E541" i="3"/>
  <c r="T540" i="3"/>
  <c r="S540" i="3"/>
  <c r="R540" i="3"/>
  <c r="R537" i="3" s="1"/>
  <c r="Q540" i="3"/>
  <c r="P540" i="3"/>
  <c r="O540" i="3"/>
  <c r="N540" i="3"/>
  <c r="N537" i="3" s="1"/>
  <c r="N401" i="3" s="1"/>
  <c r="M540" i="3"/>
  <c r="L540" i="3"/>
  <c r="K540" i="3"/>
  <c r="J540" i="3"/>
  <c r="J537" i="3" s="1"/>
  <c r="G540" i="3"/>
  <c r="E540" i="3"/>
  <c r="E537" i="3" s="1"/>
  <c r="T539" i="3"/>
  <c r="S539" i="3"/>
  <c r="S537" i="3" s="1"/>
  <c r="R539" i="3"/>
  <c r="Q539" i="3"/>
  <c r="Q537" i="3" s="1"/>
  <c r="P537" i="3"/>
  <c r="O539" i="3"/>
  <c r="O537" i="3" s="1"/>
  <c r="N539" i="3"/>
  <c r="M539" i="3"/>
  <c r="M537" i="3" s="1"/>
  <c r="L539" i="3"/>
  <c r="K539" i="3"/>
  <c r="J539" i="3"/>
  <c r="I539" i="3"/>
  <c r="I537" i="3" s="1"/>
  <c r="H539" i="3"/>
  <c r="G539" i="3"/>
  <c r="G537" i="3" s="1"/>
  <c r="E539" i="3"/>
  <c r="D538" i="3"/>
  <c r="K537" i="3"/>
  <c r="F537" i="3"/>
  <c r="D536" i="3"/>
  <c r="C536" i="3"/>
  <c r="D535" i="3"/>
  <c r="C535" i="3"/>
  <c r="D534" i="3"/>
  <c r="C534" i="3"/>
  <c r="D533" i="3"/>
  <c r="C533" i="3"/>
  <c r="D532" i="3"/>
  <c r="C532" i="3"/>
  <c r="D531" i="3"/>
  <c r="C531" i="3"/>
  <c r="D530" i="3"/>
  <c r="C530" i="3"/>
  <c r="D529" i="3"/>
  <c r="C529" i="3"/>
  <c r="D528" i="3"/>
  <c r="C528" i="3"/>
  <c r="D527" i="3"/>
  <c r="C527" i="3"/>
  <c r="D526" i="3"/>
  <c r="C526" i="3"/>
  <c r="D525" i="3"/>
  <c r="C525" i="3"/>
  <c r="D524" i="3"/>
  <c r="C524" i="3"/>
  <c r="D523" i="3"/>
  <c r="C523" i="3"/>
  <c r="D522" i="3"/>
  <c r="C522" i="3"/>
  <c r="D521" i="3"/>
  <c r="C521" i="3"/>
  <c r="D520" i="3"/>
  <c r="C520" i="3"/>
  <c r="D519" i="3"/>
  <c r="C519" i="3"/>
  <c r="D518" i="3"/>
  <c r="C518" i="3"/>
  <c r="D517" i="3"/>
  <c r="C517" i="3"/>
  <c r="D516" i="3"/>
  <c r="C516" i="3"/>
  <c r="D515" i="3"/>
  <c r="C515" i="3"/>
  <c r="D514" i="3"/>
  <c r="C514" i="3"/>
  <c r="P513" i="3"/>
  <c r="D513" i="3"/>
  <c r="C513" i="3" s="1"/>
  <c r="D512" i="3"/>
  <c r="C512" i="3" s="1"/>
  <c r="D511" i="3"/>
  <c r="C511" i="3" s="1"/>
  <c r="D510" i="3"/>
  <c r="C510" i="3" s="1"/>
  <c r="D509" i="3"/>
  <c r="C509" i="3" s="1"/>
  <c r="D508" i="3"/>
  <c r="C508" i="3" s="1"/>
  <c r="D507" i="3"/>
  <c r="C507" i="3" s="1"/>
  <c r="D506" i="3"/>
  <c r="C506" i="3" s="1"/>
  <c r="D505" i="3"/>
  <c r="C505" i="3" s="1"/>
  <c r="D504" i="3"/>
  <c r="C504" i="3" s="1"/>
  <c r="D503" i="3"/>
  <c r="C503" i="3" s="1"/>
  <c r="D502" i="3"/>
  <c r="C502" i="3" s="1"/>
  <c r="D501" i="3"/>
  <c r="C501" i="3" s="1"/>
  <c r="D500" i="3"/>
  <c r="C500" i="3" s="1"/>
  <c r="D499" i="3"/>
  <c r="C499" i="3" s="1"/>
  <c r="D498" i="3"/>
  <c r="C498" i="3" s="1"/>
  <c r="D497" i="3"/>
  <c r="C497" i="3" s="1"/>
  <c r="D496" i="3"/>
  <c r="C496" i="3" s="1"/>
  <c r="D495" i="3"/>
  <c r="C495" i="3" s="1"/>
  <c r="D494" i="3"/>
  <c r="C494" i="3" s="1"/>
  <c r="D493" i="3"/>
  <c r="C493" i="3" s="1"/>
  <c r="D492" i="3"/>
  <c r="C492" i="3" s="1"/>
  <c r="D491" i="3"/>
  <c r="C491" i="3" s="1"/>
  <c r="D490" i="3"/>
  <c r="C490" i="3" s="1"/>
  <c r="D489" i="3"/>
  <c r="C489" i="3" s="1"/>
  <c r="D488" i="3"/>
  <c r="C488" i="3" s="1"/>
  <c r="D487" i="3"/>
  <c r="C487" i="3" s="1"/>
  <c r="D486" i="3"/>
  <c r="C486" i="3" s="1"/>
  <c r="D485" i="3"/>
  <c r="C485" i="3" s="1"/>
  <c r="D484" i="3"/>
  <c r="C484" i="3" s="1"/>
  <c r="D483" i="3"/>
  <c r="C483" i="3" s="1"/>
  <c r="D482" i="3"/>
  <c r="C482" i="3" s="1"/>
  <c r="D481" i="3"/>
  <c r="C481" i="3" s="1"/>
  <c r="D480" i="3"/>
  <c r="C480" i="3" s="1"/>
  <c r="D479" i="3"/>
  <c r="C479" i="3" s="1"/>
  <c r="D478" i="3"/>
  <c r="C478" i="3" s="1"/>
  <c r="D477" i="3"/>
  <c r="C477" i="3" s="1"/>
  <c r="D476" i="3"/>
  <c r="C476" i="3" s="1"/>
  <c r="D475" i="3"/>
  <c r="C475" i="3" s="1"/>
  <c r="D474" i="3"/>
  <c r="C474" i="3" s="1"/>
  <c r="D473" i="3"/>
  <c r="C473" i="3" s="1"/>
  <c r="D472" i="3"/>
  <c r="C472" i="3" s="1"/>
  <c r="D471" i="3"/>
  <c r="C471" i="3" s="1"/>
  <c r="D470" i="3"/>
  <c r="C470" i="3" s="1"/>
  <c r="D469" i="3"/>
  <c r="C469" i="3" s="1"/>
  <c r="D468" i="3"/>
  <c r="C468" i="3" s="1"/>
  <c r="D467" i="3"/>
  <c r="C467" i="3" s="1"/>
  <c r="D466" i="3"/>
  <c r="C466" i="3" s="1"/>
  <c r="D465" i="3"/>
  <c r="C465" i="3" s="1"/>
  <c r="D464" i="3"/>
  <c r="C464" i="3" s="1"/>
  <c r="D463" i="3"/>
  <c r="C463" i="3" s="1"/>
  <c r="D462" i="3"/>
  <c r="C462" i="3" s="1"/>
  <c r="D461" i="3"/>
  <c r="C461" i="3" s="1"/>
  <c r="D460" i="3"/>
  <c r="C460" i="3" s="1"/>
  <c r="D459" i="3"/>
  <c r="C459" i="3" s="1"/>
  <c r="D458" i="3"/>
  <c r="C458" i="3" s="1"/>
  <c r="D457" i="3"/>
  <c r="C457" i="3" s="1"/>
  <c r="D456" i="3"/>
  <c r="C456" i="3" s="1"/>
  <c r="D455" i="3"/>
  <c r="C455" i="3" s="1"/>
  <c r="D454" i="3"/>
  <c r="C454" i="3" s="1"/>
  <c r="D453" i="3"/>
  <c r="C453" i="3" s="1"/>
  <c r="D452" i="3"/>
  <c r="C452" i="3" s="1"/>
  <c r="D451" i="3"/>
  <c r="C451" i="3" s="1"/>
  <c r="P450" i="3"/>
  <c r="D450" i="3"/>
  <c r="C450" i="3" s="1"/>
  <c r="D449" i="3"/>
  <c r="C449" i="3" s="1"/>
  <c r="D448" i="3"/>
  <c r="C448" i="3" s="1"/>
  <c r="D447" i="3"/>
  <c r="C447" i="3" s="1"/>
  <c r="D446" i="3"/>
  <c r="C446" i="3" s="1"/>
  <c r="D445" i="3"/>
  <c r="C445" i="3" s="1"/>
  <c r="D444" i="3"/>
  <c r="C444" i="3" s="1"/>
  <c r="D443" i="3"/>
  <c r="C443" i="3" s="1"/>
  <c r="D442" i="3"/>
  <c r="C442" i="3" s="1"/>
  <c r="D441" i="3"/>
  <c r="C441" i="3" s="1"/>
  <c r="P440" i="3"/>
  <c r="D440" i="3"/>
  <c r="D439" i="3"/>
  <c r="C439" i="3" s="1"/>
  <c r="P438" i="3"/>
  <c r="D438" i="3"/>
  <c r="D437" i="3"/>
  <c r="C437" i="3"/>
  <c r="D436" i="3"/>
  <c r="C436" i="3"/>
  <c r="P435" i="3"/>
  <c r="D435" i="3"/>
  <c r="C435" i="3" s="1"/>
  <c r="P434" i="3"/>
  <c r="D434" i="3"/>
  <c r="C434" i="3" s="1"/>
  <c r="D433" i="3"/>
  <c r="C433" i="3" s="1"/>
  <c r="D432" i="3"/>
  <c r="C432" i="3" s="1"/>
  <c r="D431" i="3"/>
  <c r="C431" i="3" s="1"/>
  <c r="D430" i="3"/>
  <c r="C430" i="3" s="1"/>
  <c r="D429" i="3"/>
  <c r="C429" i="3" s="1"/>
  <c r="D428" i="3"/>
  <c r="C428" i="3" s="1"/>
  <c r="D427" i="3"/>
  <c r="C427" i="3" s="1"/>
  <c r="D426" i="3"/>
  <c r="C426" i="3" s="1"/>
  <c r="D425" i="3"/>
  <c r="C425" i="3" s="1"/>
  <c r="D424" i="3"/>
  <c r="C424" i="3" s="1"/>
  <c r="D423" i="3"/>
  <c r="C423" i="3" s="1"/>
  <c r="D422" i="3"/>
  <c r="C422" i="3" s="1"/>
  <c r="D421" i="3"/>
  <c r="C421" i="3" s="1"/>
  <c r="D420" i="3"/>
  <c r="C420" i="3" s="1"/>
  <c r="D419" i="3"/>
  <c r="C419" i="3" s="1"/>
  <c r="D418" i="3"/>
  <c r="C418" i="3" s="1"/>
  <c r="D417" i="3"/>
  <c r="C417" i="3" s="1"/>
  <c r="D416" i="3"/>
  <c r="C416" i="3" s="1"/>
  <c r="D415" i="3"/>
  <c r="C415" i="3" s="1"/>
  <c r="D414" i="3"/>
  <c r="C414" i="3" s="1"/>
  <c r="D413" i="3"/>
  <c r="C413" i="3" s="1"/>
  <c r="D412" i="3"/>
  <c r="C412" i="3" s="1"/>
  <c r="D411" i="3"/>
  <c r="C411" i="3" s="1"/>
  <c r="D410" i="3"/>
  <c r="C410" i="3" s="1"/>
  <c r="D409" i="3"/>
  <c r="C409" i="3" s="1"/>
  <c r="D408" i="3"/>
  <c r="C408" i="3" s="1"/>
  <c r="D407" i="3"/>
  <c r="C407" i="3" s="1"/>
  <c r="D406" i="3"/>
  <c r="C406" i="3" s="1"/>
  <c r="D405" i="3"/>
  <c r="C405" i="3" s="1"/>
  <c r="D404" i="3"/>
  <c r="C404" i="3" s="1"/>
  <c r="D403" i="3"/>
  <c r="C403" i="3" s="1"/>
  <c r="T402" i="3"/>
  <c r="S402" i="3"/>
  <c r="R402" i="3"/>
  <c r="Q402" i="3"/>
  <c r="O402" i="3"/>
  <c r="N402" i="3"/>
  <c r="M402" i="3"/>
  <c r="L402" i="3"/>
  <c r="K402" i="3"/>
  <c r="J402" i="3"/>
  <c r="I402" i="3"/>
  <c r="H402" i="3"/>
  <c r="G402" i="3"/>
  <c r="F402" i="3"/>
  <c r="E402" i="3"/>
  <c r="D399" i="3"/>
  <c r="D398" i="3" s="1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7" i="3"/>
  <c r="C397" i="3"/>
  <c r="D396" i="3"/>
  <c r="C396" i="3"/>
  <c r="D395" i="3"/>
  <c r="C395" i="3"/>
  <c r="D394" i="3"/>
  <c r="C394" i="3"/>
  <c r="D393" i="3"/>
  <c r="C393" i="3"/>
  <c r="D392" i="3"/>
  <c r="C392" i="3"/>
  <c r="D391" i="3"/>
  <c r="C391" i="3"/>
  <c r="D390" i="3"/>
  <c r="C390" i="3"/>
  <c r="D389" i="3"/>
  <c r="C389" i="3"/>
  <c r="D388" i="3"/>
  <c r="C388" i="3"/>
  <c r="D387" i="3"/>
  <c r="D386" i="3" s="1"/>
  <c r="C387" i="3"/>
  <c r="C386" i="3" s="1"/>
  <c r="T386" i="3"/>
  <c r="S386" i="3"/>
  <c r="R386" i="3"/>
  <c r="Q386" i="3"/>
  <c r="P386" i="3"/>
  <c r="O386" i="3"/>
  <c r="O369" i="3" s="1"/>
  <c r="N386" i="3"/>
  <c r="M386" i="3"/>
  <c r="L386" i="3"/>
  <c r="K386" i="3"/>
  <c r="J386" i="3"/>
  <c r="I386" i="3"/>
  <c r="H386" i="3"/>
  <c r="G386" i="3"/>
  <c r="F386" i="3"/>
  <c r="E386" i="3"/>
  <c r="D385" i="3"/>
  <c r="C385" i="3" s="1"/>
  <c r="D384" i="3"/>
  <c r="C384" i="3" s="1"/>
  <c r="D383" i="3"/>
  <c r="C383" i="3" s="1"/>
  <c r="D382" i="3"/>
  <c r="C382" i="3" s="1"/>
  <c r="T381" i="3"/>
  <c r="S381" i="3"/>
  <c r="R381" i="3"/>
  <c r="Q381" i="3"/>
  <c r="P381" i="3"/>
  <c r="P369" i="3" s="1"/>
  <c r="O381" i="3"/>
  <c r="N381" i="3"/>
  <c r="M381" i="3"/>
  <c r="L381" i="3"/>
  <c r="L369" i="3" s="1"/>
  <c r="K381" i="3"/>
  <c r="J381" i="3"/>
  <c r="I381" i="3"/>
  <c r="H381" i="3"/>
  <c r="H369" i="3" s="1"/>
  <c r="G381" i="3"/>
  <c r="F381" i="3"/>
  <c r="E381" i="3"/>
  <c r="D381" i="3"/>
  <c r="D380" i="3"/>
  <c r="C380" i="3"/>
  <c r="D379" i="3"/>
  <c r="C379" i="3"/>
  <c r="D378" i="3"/>
  <c r="C378" i="3"/>
  <c r="D377" i="3"/>
  <c r="C377" i="3"/>
  <c r="D376" i="3"/>
  <c r="C376" i="3"/>
  <c r="D375" i="3"/>
  <c r="C375" i="3"/>
  <c r="D374" i="3"/>
  <c r="C374" i="3"/>
  <c r="D373" i="3"/>
  <c r="C373" i="3"/>
  <c r="D372" i="3"/>
  <c r="C372" i="3"/>
  <c r="D371" i="3"/>
  <c r="C371" i="3"/>
  <c r="C370" i="3" s="1"/>
  <c r="T370" i="3"/>
  <c r="S370" i="3"/>
  <c r="R370" i="3"/>
  <c r="Q370" i="3"/>
  <c r="P370" i="3"/>
  <c r="O370" i="3"/>
  <c r="N370" i="3"/>
  <c r="M370" i="3"/>
  <c r="M369" i="3" s="1"/>
  <c r="L370" i="3"/>
  <c r="K370" i="3"/>
  <c r="J370" i="3"/>
  <c r="I370" i="3"/>
  <c r="I369" i="3" s="1"/>
  <c r="H370" i="3"/>
  <c r="G370" i="3"/>
  <c r="F370" i="3"/>
  <c r="E370" i="3"/>
  <c r="E369" i="3" s="1"/>
  <c r="Q369" i="3"/>
  <c r="G369" i="3"/>
  <c r="D368" i="3"/>
  <c r="C368" i="3" s="1"/>
  <c r="C367" i="3" s="1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D366" i="3"/>
  <c r="C366" i="3"/>
  <c r="D365" i="3"/>
  <c r="C365" i="3"/>
  <c r="D364" i="3"/>
  <c r="C364" i="3"/>
  <c r="D363" i="3"/>
  <c r="C363" i="3"/>
  <c r="D362" i="3"/>
  <c r="C362" i="3"/>
  <c r="D361" i="3"/>
  <c r="C361" i="3"/>
  <c r="C360" i="3" s="1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59" i="3"/>
  <c r="C359" i="3" s="1"/>
  <c r="D358" i="3"/>
  <c r="C358" i="3" s="1"/>
  <c r="D357" i="3"/>
  <c r="T356" i="3"/>
  <c r="T355" i="3" s="1"/>
  <c r="S356" i="3"/>
  <c r="R356" i="3"/>
  <c r="R355" i="3" s="1"/>
  <c r="Q356" i="3"/>
  <c r="P356" i="3"/>
  <c r="P355" i="3" s="1"/>
  <c r="O356" i="3"/>
  <c r="N356" i="3"/>
  <c r="N355" i="3" s="1"/>
  <c r="M356" i="3"/>
  <c r="L356" i="3"/>
  <c r="L355" i="3" s="1"/>
  <c r="K356" i="3"/>
  <c r="J356" i="3"/>
  <c r="J355" i="3" s="1"/>
  <c r="I356" i="3"/>
  <c r="H356" i="3"/>
  <c r="H355" i="3" s="1"/>
  <c r="G356" i="3"/>
  <c r="F356" i="3"/>
  <c r="F355" i="3" s="1"/>
  <c r="E356" i="3"/>
  <c r="Q355" i="3"/>
  <c r="M355" i="3"/>
  <c r="I355" i="3"/>
  <c r="E355" i="3"/>
  <c r="D354" i="3"/>
  <c r="C354" i="3"/>
  <c r="D353" i="3"/>
  <c r="D352" i="3" s="1"/>
  <c r="D351" i="3" s="1"/>
  <c r="C353" i="3"/>
  <c r="T352" i="3"/>
  <c r="S352" i="3"/>
  <c r="S351" i="3" s="1"/>
  <c r="R352" i="3"/>
  <c r="R351" i="3" s="1"/>
  <c r="Q352" i="3"/>
  <c r="Q351" i="3" s="1"/>
  <c r="P352" i="3"/>
  <c r="O352" i="3"/>
  <c r="O351" i="3" s="1"/>
  <c r="N352" i="3"/>
  <c r="N351" i="3" s="1"/>
  <c r="M352" i="3"/>
  <c r="M351" i="3" s="1"/>
  <c r="L352" i="3"/>
  <c r="K352" i="3"/>
  <c r="K351" i="3" s="1"/>
  <c r="J352" i="3"/>
  <c r="J351" i="3" s="1"/>
  <c r="I352" i="3"/>
  <c r="I351" i="3" s="1"/>
  <c r="H352" i="3"/>
  <c r="G352" i="3"/>
  <c r="G351" i="3" s="1"/>
  <c r="F352" i="3"/>
  <c r="F351" i="3" s="1"/>
  <c r="E352" i="3"/>
  <c r="E351" i="3" s="1"/>
  <c r="T351" i="3"/>
  <c r="P351" i="3"/>
  <c r="L351" i="3"/>
  <c r="H351" i="3"/>
  <c r="D350" i="3"/>
  <c r="C350" i="3" s="1"/>
  <c r="C349" i="3" s="1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8" i="3"/>
  <c r="C348" i="3"/>
  <c r="D347" i="3"/>
  <c r="C347" i="3"/>
  <c r="D346" i="3"/>
  <c r="D345" i="3" s="1"/>
  <c r="C346" i="3"/>
  <c r="T345" i="3"/>
  <c r="S345" i="3"/>
  <c r="R345" i="3"/>
  <c r="Q345" i="3"/>
  <c r="P345" i="3"/>
  <c r="O345" i="3"/>
  <c r="N345" i="3"/>
  <c r="M345" i="3"/>
  <c r="M339" i="3" s="1"/>
  <c r="L345" i="3"/>
  <c r="K345" i="3"/>
  <c r="J345" i="3"/>
  <c r="I345" i="3"/>
  <c r="H345" i="3"/>
  <c r="G345" i="3"/>
  <c r="F345" i="3"/>
  <c r="E345" i="3"/>
  <c r="E339" i="3" s="1"/>
  <c r="D344" i="3"/>
  <c r="C344" i="3" s="1"/>
  <c r="D343" i="3"/>
  <c r="C343" i="3" s="1"/>
  <c r="D342" i="3"/>
  <c r="C342" i="3" s="1"/>
  <c r="D341" i="3"/>
  <c r="T340" i="3"/>
  <c r="T339" i="3" s="1"/>
  <c r="S340" i="3"/>
  <c r="R340" i="3"/>
  <c r="R339" i="3" s="1"/>
  <c r="Q340" i="3"/>
  <c r="P340" i="3"/>
  <c r="O340" i="3"/>
  <c r="N340" i="3"/>
  <c r="M340" i="3"/>
  <c r="L340" i="3"/>
  <c r="L339" i="3" s="1"/>
  <c r="K340" i="3"/>
  <c r="J340" i="3"/>
  <c r="J339" i="3" s="1"/>
  <c r="I340" i="3"/>
  <c r="H340" i="3"/>
  <c r="G340" i="3"/>
  <c r="F340" i="3"/>
  <c r="E340" i="3"/>
  <c r="Q339" i="3"/>
  <c r="I339" i="3"/>
  <c r="D338" i="3"/>
  <c r="C338" i="3"/>
  <c r="C337" i="3" s="1"/>
  <c r="T337" i="3"/>
  <c r="S337" i="3"/>
  <c r="S324" i="3" s="1"/>
  <c r="R337" i="3"/>
  <c r="Q337" i="3"/>
  <c r="P337" i="3"/>
  <c r="O337" i="3"/>
  <c r="N337" i="3"/>
  <c r="M337" i="3"/>
  <c r="L337" i="3"/>
  <c r="K337" i="3"/>
  <c r="K324" i="3" s="1"/>
  <c r="J337" i="3"/>
  <c r="I337" i="3"/>
  <c r="H337" i="3"/>
  <c r="G337" i="3"/>
  <c r="F337" i="3"/>
  <c r="E337" i="3"/>
  <c r="D337" i="3"/>
  <c r="D336" i="3"/>
  <c r="C336" i="3" s="1"/>
  <c r="C335" i="3" s="1"/>
  <c r="T335" i="3"/>
  <c r="S335" i="3"/>
  <c r="R335" i="3"/>
  <c r="R324" i="3" s="1"/>
  <c r="Q335" i="3"/>
  <c r="P335" i="3"/>
  <c r="O335" i="3"/>
  <c r="N335" i="3"/>
  <c r="N324" i="3" s="1"/>
  <c r="M335" i="3"/>
  <c r="L335" i="3"/>
  <c r="K335" i="3"/>
  <c r="J335" i="3"/>
  <c r="J324" i="3" s="1"/>
  <c r="I335" i="3"/>
  <c r="H335" i="3"/>
  <c r="G335" i="3"/>
  <c r="F335" i="3"/>
  <c r="E335" i="3"/>
  <c r="D335" i="3"/>
  <c r="D334" i="3"/>
  <c r="C334" i="3"/>
  <c r="D333" i="3"/>
  <c r="C333" i="3"/>
  <c r="D332" i="3"/>
  <c r="C332" i="3"/>
  <c r="D331" i="3"/>
  <c r="C331" i="3"/>
  <c r="D330" i="3"/>
  <c r="C330" i="3"/>
  <c r="D329" i="3"/>
  <c r="C329" i="3"/>
  <c r="D328" i="3"/>
  <c r="C328" i="3"/>
  <c r="D327" i="3"/>
  <c r="D325" i="3" s="1"/>
  <c r="C327" i="3"/>
  <c r="D326" i="3"/>
  <c r="C326" i="3"/>
  <c r="T325" i="3"/>
  <c r="S325" i="3"/>
  <c r="R325" i="3"/>
  <c r="Q325" i="3"/>
  <c r="P325" i="3"/>
  <c r="O325" i="3"/>
  <c r="O324" i="3" s="1"/>
  <c r="N325" i="3"/>
  <c r="M325" i="3"/>
  <c r="M324" i="3" s="1"/>
  <c r="L325" i="3"/>
  <c r="K325" i="3"/>
  <c r="J325" i="3"/>
  <c r="I325" i="3"/>
  <c r="H325" i="3"/>
  <c r="G325" i="3"/>
  <c r="G324" i="3" s="1"/>
  <c r="F325" i="3"/>
  <c r="F324" i="3" s="1"/>
  <c r="E325" i="3"/>
  <c r="E324" i="3" s="1"/>
  <c r="D323" i="3"/>
  <c r="C323" i="3" s="1"/>
  <c r="D322" i="3"/>
  <c r="C322" i="3" s="1"/>
  <c r="D321" i="3"/>
  <c r="T320" i="3"/>
  <c r="S320" i="3"/>
  <c r="R320" i="3"/>
  <c r="R314" i="3" s="1"/>
  <c r="Q320" i="3"/>
  <c r="P320" i="3"/>
  <c r="O320" i="3"/>
  <c r="N320" i="3"/>
  <c r="N314" i="3" s="1"/>
  <c r="M320" i="3"/>
  <c r="L320" i="3"/>
  <c r="K320" i="3"/>
  <c r="J320" i="3"/>
  <c r="J314" i="3" s="1"/>
  <c r="I320" i="3"/>
  <c r="H320" i="3"/>
  <c r="G320" i="3"/>
  <c r="F320" i="3"/>
  <c r="F314" i="3" s="1"/>
  <c r="E320" i="3"/>
  <c r="D319" i="3"/>
  <c r="C319" i="3"/>
  <c r="D318" i="3"/>
  <c r="C318" i="3"/>
  <c r="D317" i="3"/>
  <c r="D315" i="3" s="1"/>
  <c r="C317" i="3"/>
  <c r="D316" i="3"/>
  <c r="C316" i="3"/>
  <c r="T315" i="3"/>
  <c r="S315" i="3"/>
  <c r="S314" i="3" s="1"/>
  <c r="R315" i="3"/>
  <c r="Q315" i="3"/>
  <c r="Q314" i="3" s="1"/>
  <c r="P315" i="3"/>
  <c r="P314" i="3" s="1"/>
  <c r="O315" i="3"/>
  <c r="O314" i="3" s="1"/>
  <c r="N315" i="3"/>
  <c r="M315" i="3"/>
  <c r="M314" i="3" s="1"/>
  <c r="L315" i="3"/>
  <c r="K315" i="3"/>
  <c r="J315" i="3"/>
  <c r="I315" i="3"/>
  <c r="I314" i="3" s="1"/>
  <c r="H315" i="3"/>
  <c r="H314" i="3" s="1"/>
  <c r="G315" i="3"/>
  <c r="G314" i="3" s="1"/>
  <c r="F315" i="3"/>
  <c r="E315" i="3"/>
  <c r="E314" i="3" s="1"/>
  <c r="K314" i="3"/>
  <c r="D313" i="3"/>
  <c r="C313" i="3"/>
  <c r="D312" i="3"/>
  <c r="C312" i="3"/>
  <c r="D311" i="3"/>
  <c r="C311" i="3"/>
  <c r="D310" i="3"/>
  <c r="T309" i="3"/>
  <c r="T308" i="3" s="1"/>
  <c r="S309" i="3"/>
  <c r="R309" i="3"/>
  <c r="Q309" i="3"/>
  <c r="Q308" i="3" s="1"/>
  <c r="P309" i="3"/>
  <c r="P308" i="3" s="1"/>
  <c r="O309" i="3"/>
  <c r="O308" i="3" s="1"/>
  <c r="N309" i="3"/>
  <c r="N308" i="3" s="1"/>
  <c r="M309" i="3"/>
  <c r="M308" i="3" s="1"/>
  <c r="L309" i="3"/>
  <c r="L308" i="3" s="1"/>
  <c r="K309" i="3"/>
  <c r="J309" i="3"/>
  <c r="I309" i="3"/>
  <c r="I308" i="3" s="1"/>
  <c r="H309" i="3"/>
  <c r="H308" i="3" s="1"/>
  <c r="G309" i="3"/>
  <c r="G308" i="3" s="1"/>
  <c r="F309" i="3"/>
  <c r="F308" i="3" s="1"/>
  <c r="E309" i="3"/>
  <c r="E308" i="3" s="1"/>
  <c r="S308" i="3"/>
  <c r="R308" i="3"/>
  <c r="K308" i="3"/>
  <c r="J308" i="3"/>
  <c r="D307" i="3"/>
  <c r="D306" i="3" s="1"/>
  <c r="D305" i="3" s="1"/>
  <c r="C307" i="3"/>
  <c r="T306" i="3"/>
  <c r="S306" i="3"/>
  <c r="S305" i="3" s="1"/>
  <c r="R306" i="3"/>
  <c r="R305" i="3" s="1"/>
  <c r="Q306" i="3"/>
  <c r="Q305" i="3" s="1"/>
  <c r="P306" i="3"/>
  <c r="O306" i="3"/>
  <c r="O305" i="3" s="1"/>
  <c r="N306" i="3"/>
  <c r="N305" i="3" s="1"/>
  <c r="M306" i="3"/>
  <c r="L306" i="3"/>
  <c r="K306" i="3"/>
  <c r="K305" i="3" s="1"/>
  <c r="J306" i="3"/>
  <c r="J305" i="3" s="1"/>
  <c r="I306" i="3"/>
  <c r="I305" i="3" s="1"/>
  <c r="H306" i="3"/>
  <c r="G306" i="3"/>
  <c r="G305" i="3" s="1"/>
  <c r="F306" i="3"/>
  <c r="F305" i="3" s="1"/>
  <c r="E306" i="3"/>
  <c r="C306" i="3"/>
  <c r="C305" i="3" s="1"/>
  <c r="T305" i="3"/>
  <c r="P305" i="3"/>
  <c r="M305" i="3"/>
  <c r="L305" i="3"/>
  <c r="H305" i="3"/>
  <c r="E305" i="3"/>
  <c r="D304" i="3"/>
  <c r="C304" i="3"/>
  <c r="D303" i="3"/>
  <c r="T302" i="3"/>
  <c r="S302" i="3"/>
  <c r="S301" i="3" s="1"/>
  <c r="R302" i="3"/>
  <c r="R301" i="3" s="1"/>
  <c r="Q302" i="3"/>
  <c r="Q301" i="3" s="1"/>
  <c r="P302" i="3"/>
  <c r="P301" i="3" s="1"/>
  <c r="O302" i="3"/>
  <c r="O301" i="3" s="1"/>
  <c r="N302" i="3"/>
  <c r="N301" i="3" s="1"/>
  <c r="M302" i="3"/>
  <c r="L302" i="3"/>
  <c r="L301" i="3" s="1"/>
  <c r="K302" i="3"/>
  <c r="K301" i="3" s="1"/>
  <c r="J302" i="3"/>
  <c r="J301" i="3" s="1"/>
  <c r="I302" i="3"/>
  <c r="H302" i="3"/>
  <c r="G302" i="3"/>
  <c r="G301" i="3" s="1"/>
  <c r="F302" i="3"/>
  <c r="F301" i="3" s="1"/>
  <c r="E302" i="3"/>
  <c r="T301" i="3"/>
  <c r="M301" i="3"/>
  <c r="I301" i="3"/>
  <c r="H301" i="3"/>
  <c r="E301" i="3"/>
  <c r="D300" i="3"/>
  <c r="C300" i="3" s="1"/>
  <c r="C299" i="3" s="1"/>
  <c r="C298" i="3" s="1"/>
  <c r="T299" i="3"/>
  <c r="T298" i="3" s="1"/>
  <c r="S299" i="3"/>
  <c r="R299" i="3"/>
  <c r="Q299" i="3"/>
  <c r="Q298" i="3" s="1"/>
  <c r="P299" i="3"/>
  <c r="P298" i="3" s="1"/>
  <c r="O299" i="3"/>
  <c r="N299" i="3"/>
  <c r="M299" i="3"/>
  <c r="M298" i="3" s="1"/>
  <c r="L299" i="3"/>
  <c r="L298" i="3" s="1"/>
  <c r="K299" i="3"/>
  <c r="K298" i="3" s="1"/>
  <c r="J299" i="3"/>
  <c r="I299" i="3"/>
  <c r="I298" i="3" s="1"/>
  <c r="H299" i="3"/>
  <c r="H298" i="3" s="1"/>
  <c r="G299" i="3"/>
  <c r="G298" i="3" s="1"/>
  <c r="F299" i="3"/>
  <c r="F298" i="3" s="1"/>
  <c r="E299" i="3"/>
  <c r="E298" i="3" s="1"/>
  <c r="S298" i="3"/>
  <c r="R298" i="3"/>
  <c r="O298" i="3"/>
  <c r="N298" i="3"/>
  <c r="J298" i="3"/>
  <c r="D297" i="3"/>
  <c r="D296" i="3" s="1"/>
  <c r="C297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C296" i="3"/>
  <c r="D295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3" i="3"/>
  <c r="C293" i="3" s="1"/>
  <c r="D292" i="3"/>
  <c r="C292" i="3" s="1"/>
  <c r="D291" i="3"/>
  <c r="C291" i="3"/>
  <c r="D290" i="3"/>
  <c r="T289" i="3"/>
  <c r="S289" i="3"/>
  <c r="R289" i="3"/>
  <c r="Q289" i="3"/>
  <c r="P289" i="3"/>
  <c r="P285" i="3" s="1"/>
  <c r="O289" i="3"/>
  <c r="N289" i="3"/>
  <c r="M289" i="3"/>
  <c r="L289" i="3"/>
  <c r="L285" i="3" s="1"/>
  <c r="K289" i="3"/>
  <c r="J289" i="3"/>
  <c r="I289" i="3"/>
  <c r="H289" i="3"/>
  <c r="G289" i="3"/>
  <c r="F289" i="3"/>
  <c r="E289" i="3"/>
  <c r="D288" i="3"/>
  <c r="C288" i="3"/>
  <c r="D287" i="3"/>
  <c r="D286" i="3" s="1"/>
  <c r="C287" i="3"/>
  <c r="T286" i="3"/>
  <c r="S286" i="3"/>
  <c r="R286" i="3"/>
  <c r="Q286" i="3"/>
  <c r="P286" i="3"/>
  <c r="O286" i="3"/>
  <c r="N286" i="3"/>
  <c r="M286" i="3"/>
  <c r="L286" i="3"/>
  <c r="K286" i="3"/>
  <c r="K285" i="3" s="1"/>
  <c r="J286" i="3"/>
  <c r="I286" i="3"/>
  <c r="I285" i="3" s="1"/>
  <c r="H286" i="3"/>
  <c r="G286" i="3"/>
  <c r="F286" i="3"/>
  <c r="E286" i="3"/>
  <c r="T285" i="3"/>
  <c r="S285" i="3"/>
  <c r="M285" i="3"/>
  <c r="H285" i="3"/>
  <c r="E285" i="3"/>
  <c r="D284" i="3"/>
  <c r="D283" i="3" s="1"/>
  <c r="D282" i="3" s="1"/>
  <c r="C284" i="3"/>
  <c r="C283" i="3" s="1"/>
  <c r="C282" i="3" s="1"/>
  <c r="T283" i="3"/>
  <c r="T282" i="3" s="1"/>
  <c r="S283" i="3"/>
  <c r="S282" i="3" s="1"/>
  <c r="R283" i="3"/>
  <c r="Q283" i="3"/>
  <c r="P283" i="3"/>
  <c r="P282" i="3" s="1"/>
  <c r="O283" i="3"/>
  <c r="N283" i="3"/>
  <c r="M283" i="3"/>
  <c r="M282" i="3" s="1"/>
  <c r="L283" i="3"/>
  <c r="L282" i="3" s="1"/>
  <c r="K283" i="3"/>
  <c r="K282" i="3" s="1"/>
  <c r="J283" i="3"/>
  <c r="I283" i="3"/>
  <c r="H283" i="3"/>
  <c r="H282" i="3" s="1"/>
  <c r="G283" i="3"/>
  <c r="G282" i="3" s="1"/>
  <c r="F283" i="3"/>
  <c r="F282" i="3" s="1"/>
  <c r="E283" i="3"/>
  <c r="E282" i="3" s="1"/>
  <c r="R282" i="3"/>
  <c r="Q282" i="3"/>
  <c r="O282" i="3"/>
  <c r="N282" i="3"/>
  <c r="J282" i="3"/>
  <c r="I282" i="3"/>
  <c r="D281" i="3"/>
  <c r="C281" i="3"/>
  <c r="D280" i="3"/>
  <c r="C280" i="3" s="1"/>
  <c r="D279" i="3"/>
  <c r="C279" i="3" s="1"/>
  <c r="D278" i="3"/>
  <c r="C278" i="3"/>
  <c r="D277" i="3"/>
  <c r="C277" i="3"/>
  <c r="T276" i="3"/>
  <c r="T253" i="3" s="1"/>
  <c r="S276" i="3"/>
  <c r="R276" i="3"/>
  <c r="Q276" i="3"/>
  <c r="P276" i="3"/>
  <c r="O276" i="3"/>
  <c r="N276" i="3"/>
  <c r="M276" i="3"/>
  <c r="L276" i="3"/>
  <c r="L253" i="3" s="1"/>
  <c r="K276" i="3"/>
  <c r="J276" i="3"/>
  <c r="I276" i="3"/>
  <c r="H276" i="3"/>
  <c r="G276" i="3"/>
  <c r="F276" i="3"/>
  <c r="E276" i="3"/>
  <c r="D275" i="3"/>
  <c r="C275" i="3" s="1"/>
  <c r="D274" i="3"/>
  <c r="C274" i="3" s="1"/>
  <c r="D273" i="3"/>
  <c r="C273" i="3"/>
  <c r="P272" i="3"/>
  <c r="D272" i="3"/>
  <c r="C272" i="3" s="1"/>
  <c r="D271" i="3"/>
  <c r="C271" i="3" s="1"/>
  <c r="D270" i="3"/>
  <c r="C270" i="3" s="1"/>
  <c r="D269" i="3"/>
  <c r="C269" i="3" s="1"/>
  <c r="D268" i="3"/>
  <c r="C268" i="3" s="1"/>
  <c r="D267" i="3"/>
  <c r="C267" i="3" s="1"/>
  <c r="D266" i="3"/>
  <c r="C266" i="3" s="1"/>
  <c r="D265" i="3"/>
  <c r="C265" i="3" s="1"/>
  <c r="D264" i="3"/>
  <c r="C264" i="3" s="1"/>
  <c r="D263" i="3"/>
  <c r="C263" i="3" s="1"/>
  <c r="D262" i="3"/>
  <c r="C262" i="3" s="1"/>
  <c r="D261" i="3"/>
  <c r="C261" i="3" s="1"/>
  <c r="D260" i="3"/>
  <c r="C260" i="3" s="1"/>
  <c r="D259" i="3"/>
  <c r="C259" i="3" s="1"/>
  <c r="D258" i="3"/>
  <c r="C258" i="3" s="1"/>
  <c r="D257" i="3"/>
  <c r="C257" i="3" s="1"/>
  <c r="D256" i="3"/>
  <c r="C256" i="3" s="1"/>
  <c r="D255" i="3"/>
  <c r="C255" i="3" s="1"/>
  <c r="C254" i="3" s="1"/>
  <c r="T254" i="3"/>
  <c r="S254" i="3"/>
  <c r="R254" i="3"/>
  <c r="Q254" i="3"/>
  <c r="P254" i="3"/>
  <c r="P253" i="3" s="1"/>
  <c r="O254" i="3"/>
  <c r="N254" i="3"/>
  <c r="N253" i="3" s="1"/>
  <c r="M254" i="3"/>
  <c r="L254" i="3"/>
  <c r="K254" i="3"/>
  <c r="J254" i="3"/>
  <c r="I254" i="3"/>
  <c r="H254" i="3"/>
  <c r="G254" i="3"/>
  <c r="F254" i="3"/>
  <c r="F253" i="3" s="1"/>
  <c r="E254" i="3"/>
  <c r="R253" i="3"/>
  <c r="J253" i="3"/>
  <c r="H253" i="3"/>
  <c r="D252" i="3"/>
  <c r="C252" i="3" s="1"/>
  <c r="D251" i="3"/>
  <c r="C251" i="3" s="1"/>
  <c r="C250" i="3" s="1"/>
  <c r="C249" i="3" s="1"/>
  <c r="T250" i="3"/>
  <c r="S250" i="3"/>
  <c r="S249" i="3" s="1"/>
  <c r="R250" i="3"/>
  <c r="Q250" i="3"/>
  <c r="Q249" i="3" s="1"/>
  <c r="P250" i="3"/>
  <c r="P249" i="3" s="1"/>
  <c r="O250" i="3"/>
  <c r="O249" i="3" s="1"/>
  <c r="N250" i="3"/>
  <c r="N249" i="3" s="1"/>
  <c r="M250" i="3"/>
  <c r="M249" i="3" s="1"/>
  <c r="L250" i="3"/>
  <c r="K250" i="3"/>
  <c r="K249" i="3" s="1"/>
  <c r="J250" i="3"/>
  <c r="J249" i="3" s="1"/>
  <c r="I250" i="3"/>
  <c r="H250" i="3"/>
  <c r="G250" i="3"/>
  <c r="G249" i="3" s="1"/>
  <c r="F250" i="3"/>
  <c r="F249" i="3" s="1"/>
  <c r="E250" i="3"/>
  <c r="E249" i="3" s="1"/>
  <c r="T249" i="3"/>
  <c r="R249" i="3"/>
  <c r="L249" i="3"/>
  <c r="I249" i="3"/>
  <c r="H249" i="3"/>
  <c r="D248" i="3"/>
  <c r="C248" i="3" s="1"/>
  <c r="C247" i="3" s="1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D246" i="3"/>
  <c r="C246" i="3" s="1"/>
  <c r="D245" i="3"/>
  <c r="C245" i="3" s="1"/>
  <c r="C244" i="3" s="1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D243" i="3"/>
  <c r="C243" i="3" s="1"/>
  <c r="C242" i="3" s="1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1" i="3"/>
  <c r="C241" i="3" s="1"/>
  <c r="D240" i="3"/>
  <c r="C240" i="3" s="1"/>
  <c r="D239" i="3"/>
  <c r="C239" i="3" s="1"/>
  <c r="D238" i="3"/>
  <c r="C238" i="3" s="1"/>
  <c r="D237" i="3"/>
  <c r="C237" i="3" s="1"/>
  <c r="D236" i="3"/>
  <c r="C236" i="3" s="1"/>
  <c r="D235" i="3"/>
  <c r="C235" i="3" s="1"/>
  <c r="D234" i="3"/>
  <c r="C234" i="3" s="1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2" i="3"/>
  <c r="C232" i="3" s="1"/>
  <c r="D231" i="3"/>
  <c r="C231" i="3" s="1"/>
  <c r="D230" i="3"/>
  <c r="C230" i="3" s="1"/>
  <c r="D229" i="3"/>
  <c r="C229" i="3" s="1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7" i="3"/>
  <c r="C227" i="3" s="1"/>
  <c r="D226" i="3"/>
  <c r="C226" i="3" s="1"/>
  <c r="D225" i="3"/>
  <c r="C225" i="3" s="1"/>
  <c r="D224" i="3"/>
  <c r="C224" i="3" s="1"/>
  <c r="D223" i="3"/>
  <c r="C223" i="3" s="1"/>
  <c r="D222" i="3"/>
  <c r="C222" i="3" s="1"/>
  <c r="D221" i="3"/>
  <c r="C221" i="3" s="1"/>
  <c r="D220" i="3"/>
  <c r="C220" i="3" s="1"/>
  <c r="D219" i="3"/>
  <c r="C219" i="3" s="1"/>
  <c r="D218" i="3"/>
  <c r="C218" i="3" s="1"/>
  <c r="D217" i="3"/>
  <c r="C217" i="3" s="1"/>
  <c r="D216" i="3"/>
  <c r="C216" i="3" s="1"/>
  <c r="D215" i="3"/>
  <c r="C215" i="3" s="1"/>
  <c r="D214" i="3"/>
  <c r="C214" i="3" s="1"/>
  <c r="D213" i="3"/>
  <c r="C213" i="3" s="1"/>
  <c r="D212" i="3"/>
  <c r="C212" i="3" s="1"/>
  <c r="D211" i="3"/>
  <c r="C211" i="3" s="1"/>
  <c r="D210" i="3"/>
  <c r="C210" i="3"/>
  <c r="D209" i="3"/>
  <c r="C209" i="3" s="1"/>
  <c r="D208" i="3"/>
  <c r="C208" i="3" s="1"/>
  <c r="D207" i="3"/>
  <c r="C207" i="3" s="1"/>
  <c r="D206" i="3"/>
  <c r="C206" i="3"/>
  <c r="D205" i="3"/>
  <c r="C205" i="3" s="1"/>
  <c r="D204" i="3"/>
  <c r="C204" i="3"/>
  <c r="D203" i="3"/>
  <c r="C203" i="3" s="1"/>
  <c r="D202" i="3"/>
  <c r="C202" i="3"/>
  <c r="D201" i="3"/>
  <c r="C201" i="3" s="1"/>
  <c r="D200" i="3"/>
  <c r="C200" i="3" s="1"/>
  <c r="D199" i="3"/>
  <c r="C199" i="3" s="1"/>
  <c r="D198" i="3"/>
  <c r="C198" i="3"/>
  <c r="D197" i="3"/>
  <c r="C197" i="3" s="1"/>
  <c r="D196" i="3"/>
  <c r="C196" i="3"/>
  <c r="D195" i="3"/>
  <c r="C195" i="3" s="1"/>
  <c r="D194" i="3"/>
  <c r="C194" i="3"/>
  <c r="D193" i="3"/>
  <c r="C193" i="3" s="1"/>
  <c r="D192" i="3"/>
  <c r="C192" i="3" s="1"/>
  <c r="D191" i="3"/>
  <c r="C191" i="3" s="1"/>
  <c r="D190" i="3"/>
  <c r="C190" i="3"/>
  <c r="D189" i="3"/>
  <c r="C189" i="3" s="1"/>
  <c r="D188" i="3"/>
  <c r="C188" i="3"/>
  <c r="D187" i="3"/>
  <c r="C187" i="3" s="1"/>
  <c r="D186" i="3"/>
  <c r="C186" i="3"/>
  <c r="D185" i="3"/>
  <c r="C185" i="3" s="1"/>
  <c r="D184" i="3"/>
  <c r="C184" i="3" s="1"/>
  <c r="D183" i="3"/>
  <c r="C183" i="3" s="1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1" i="3"/>
  <c r="C181" i="3" s="1"/>
  <c r="D180" i="3"/>
  <c r="C180" i="3"/>
  <c r="D179" i="3"/>
  <c r="C179" i="3" s="1"/>
  <c r="D178" i="3"/>
  <c r="C178" i="3"/>
  <c r="D177" i="3"/>
  <c r="C177" i="3" s="1"/>
  <c r="D176" i="3"/>
  <c r="C176" i="3" s="1"/>
  <c r="D175" i="3"/>
  <c r="C175" i="3" s="1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3" i="3"/>
  <c r="C173" i="3" s="1"/>
  <c r="C172" i="3" s="1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D171" i="3"/>
  <c r="C171" i="3" s="1"/>
  <c r="C170" i="3" s="1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69" i="3"/>
  <c r="C169" i="3" s="1"/>
  <c r="C168" i="3" s="1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D167" i="3"/>
  <c r="C167" i="3" s="1"/>
  <c r="D166" i="3"/>
  <c r="C166" i="3"/>
  <c r="D165" i="3"/>
  <c r="C165" i="3" s="1"/>
  <c r="D164" i="3"/>
  <c r="C164" i="3"/>
  <c r="D163" i="3"/>
  <c r="C163" i="3" s="1"/>
  <c r="D162" i="3"/>
  <c r="C162" i="3"/>
  <c r="D161" i="3"/>
  <c r="C161" i="3" s="1"/>
  <c r="D160" i="3"/>
  <c r="C160" i="3" s="1"/>
  <c r="D159" i="3"/>
  <c r="C159" i="3" s="1"/>
  <c r="D158" i="3"/>
  <c r="C158" i="3"/>
  <c r="D157" i="3"/>
  <c r="C157" i="3" s="1"/>
  <c r="D156" i="3"/>
  <c r="C156" i="3"/>
  <c r="D155" i="3"/>
  <c r="C155" i="3" s="1"/>
  <c r="D154" i="3"/>
  <c r="C154" i="3"/>
  <c r="D153" i="3"/>
  <c r="C153" i="3" s="1"/>
  <c r="D152" i="3"/>
  <c r="C152" i="3" s="1"/>
  <c r="D151" i="3"/>
  <c r="C151" i="3" s="1"/>
  <c r="D150" i="3"/>
  <c r="C150" i="3"/>
  <c r="D149" i="3"/>
  <c r="C149" i="3" s="1"/>
  <c r="D148" i="3"/>
  <c r="C148" i="3"/>
  <c r="D147" i="3"/>
  <c r="C147" i="3" s="1"/>
  <c r="D146" i="3"/>
  <c r="C146" i="3" s="1"/>
  <c r="D145" i="3"/>
  <c r="C145" i="3" s="1"/>
  <c r="D144" i="3"/>
  <c r="C144" i="3" s="1"/>
  <c r="D143" i="3"/>
  <c r="C143" i="3" s="1"/>
  <c r="D142" i="3"/>
  <c r="C142" i="3"/>
  <c r="D141" i="3"/>
  <c r="C141" i="3"/>
  <c r="D140" i="3"/>
  <c r="C140" i="3" s="1"/>
  <c r="D139" i="3"/>
  <c r="C139" i="3" s="1"/>
  <c r="D138" i="3"/>
  <c r="C138" i="3"/>
  <c r="D137" i="3"/>
  <c r="C137" i="3"/>
  <c r="D136" i="3"/>
  <c r="C136" i="3" s="1"/>
  <c r="D135" i="3"/>
  <c r="C135" i="3" s="1"/>
  <c r="D134" i="3"/>
  <c r="C134" i="3"/>
  <c r="D133" i="3"/>
  <c r="C133" i="3"/>
  <c r="D132" i="3"/>
  <c r="C132" i="3" s="1"/>
  <c r="D131" i="3"/>
  <c r="C131" i="3" s="1"/>
  <c r="D130" i="3"/>
  <c r="C130" i="3"/>
  <c r="D129" i="3"/>
  <c r="C129" i="3"/>
  <c r="D128" i="3"/>
  <c r="C128" i="3" s="1"/>
  <c r="D127" i="3"/>
  <c r="C127" i="3" s="1"/>
  <c r="D126" i="3"/>
  <c r="C126" i="3"/>
  <c r="D125" i="3"/>
  <c r="C125" i="3"/>
  <c r="D124" i="3"/>
  <c r="C124" i="3" s="1"/>
  <c r="D123" i="3"/>
  <c r="C123" i="3" s="1"/>
  <c r="D122" i="3"/>
  <c r="C122" i="3"/>
  <c r="D121" i="3"/>
  <c r="C121" i="3"/>
  <c r="D120" i="3"/>
  <c r="C120" i="3" s="1"/>
  <c r="D119" i="3"/>
  <c r="C119" i="3" s="1"/>
  <c r="D118" i="3"/>
  <c r="C118" i="3"/>
  <c r="D117" i="3"/>
  <c r="C117" i="3"/>
  <c r="D116" i="3"/>
  <c r="C116" i="3" s="1"/>
  <c r="D115" i="3"/>
  <c r="C115" i="3" s="1"/>
  <c r="D114" i="3"/>
  <c r="C114" i="3"/>
  <c r="D113" i="3"/>
  <c r="C113" i="3"/>
  <c r="D112" i="3"/>
  <c r="C112" i="3" s="1"/>
  <c r="D111" i="3"/>
  <c r="C111" i="3" s="1"/>
  <c r="D110" i="3"/>
  <c r="C110" i="3"/>
  <c r="D109" i="3"/>
  <c r="C109" i="3"/>
  <c r="D108" i="3"/>
  <c r="C108" i="3" s="1"/>
  <c r="D107" i="3"/>
  <c r="C107" i="3" s="1"/>
  <c r="D106" i="3"/>
  <c r="C106" i="3"/>
  <c r="D105" i="3"/>
  <c r="C105" i="3"/>
  <c r="D104" i="3"/>
  <c r="C104" i="3" s="1"/>
  <c r="D103" i="3"/>
  <c r="C103" i="3" s="1"/>
  <c r="D102" i="3"/>
  <c r="C102" i="3"/>
  <c r="D101" i="3"/>
  <c r="C101" i="3"/>
  <c r="D100" i="3"/>
  <c r="C100" i="3" s="1"/>
  <c r="D99" i="3"/>
  <c r="C99" i="3" s="1"/>
  <c r="D98" i="3"/>
  <c r="C98" i="3"/>
  <c r="D97" i="3"/>
  <c r="C97" i="3"/>
  <c r="D96" i="3"/>
  <c r="C96" i="3" s="1"/>
  <c r="D95" i="3"/>
  <c r="C95" i="3" s="1"/>
  <c r="D94" i="3"/>
  <c r="C94" i="3"/>
  <c r="D93" i="3"/>
  <c r="C93" i="3"/>
  <c r="D92" i="3"/>
  <c r="C92" i="3" s="1"/>
  <c r="D91" i="3"/>
  <c r="C91" i="3" s="1"/>
  <c r="D90" i="3"/>
  <c r="C90" i="3"/>
  <c r="D89" i="3"/>
  <c r="C89" i="3"/>
  <c r="D88" i="3"/>
  <c r="C88" i="3" s="1"/>
  <c r="D87" i="3"/>
  <c r="C87" i="3" s="1"/>
  <c r="D86" i="3"/>
  <c r="C86" i="3"/>
  <c r="D85" i="3"/>
  <c r="C85" i="3"/>
  <c r="D84" i="3"/>
  <c r="C84" i="3" s="1"/>
  <c r="D83" i="3"/>
  <c r="C83" i="3" s="1"/>
  <c r="D82" i="3"/>
  <c r="C82" i="3"/>
  <c r="D81" i="3"/>
  <c r="C81" i="3"/>
  <c r="D80" i="3"/>
  <c r="C80" i="3" s="1"/>
  <c r="D79" i="3"/>
  <c r="C79" i="3" s="1"/>
  <c r="D78" i="3"/>
  <c r="C78" i="3"/>
  <c r="D77" i="3"/>
  <c r="C77" i="3"/>
  <c r="D76" i="3"/>
  <c r="C76" i="3" s="1"/>
  <c r="D75" i="3"/>
  <c r="C75" i="3" s="1"/>
  <c r="D74" i="3"/>
  <c r="C74" i="3"/>
  <c r="D73" i="3"/>
  <c r="C73" i="3"/>
  <c r="D72" i="3"/>
  <c r="C72" i="3" s="1"/>
  <c r="D71" i="3"/>
  <c r="C71" i="3" s="1"/>
  <c r="D70" i="3"/>
  <c r="C70" i="3"/>
  <c r="D69" i="3"/>
  <c r="C69" i="3"/>
  <c r="D68" i="3"/>
  <c r="C68" i="3" s="1"/>
  <c r="D67" i="3"/>
  <c r="C67" i="3" s="1"/>
  <c r="D66" i="3"/>
  <c r="C66" i="3"/>
  <c r="D65" i="3"/>
  <c r="C65" i="3"/>
  <c r="D64" i="3"/>
  <c r="C64" i="3" s="1"/>
  <c r="D63" i="3"/>
  <c r="C63" i="3" s="1"/>
  <c r="D62" i="3"/>
  <c r="C62" i="3"/>
  <c r="D61" i="3"/>
  <c r="C61" i="3"/>
  <c r="D60" i="3"/>
  <c r="C60" i="3" s="1"/>
  <c r="D59" i="3"/>
  <c r="C59" i="3" s="1"/>
  <c r="D58" i="3"/>
  <c r="C58" i="3"/>
  <c r="D57" i="3"/>
  <c r="C57" i="3"/>
  <c r="D56" i="3"/>
  <c r="C56" i="3" s="1"/>
  <c r="D55" i="3"/>
  <c r="C55" i="3" s="1"/>
  <c r="D54" i="3"/>
  <c r="C54" i="3"/>
  <c r="D53" i="3"/>
  <c r="C53" i="3"/>
  <c r="D52" i="3"/>
  <c r="C52" i="3" s="1"/>
  <c r="D51" i="3"/>
  <c r="C51" i="3" s="1"/>
  <c r="D50" i="3"/>
  <c r="C50" i="3"/>
  <c r="D49" i="3"/>
  <c r="C49" i="3"/>
  <c r="D48" i="3"/>
  <c r="C48" i="3" s="1"/>
  <c r="D47" i="3"/>
  <c r="C47" i="3" s="1"/>
  <c r="D46" i="3"/>
  <c r="C46" i="3"/>
  <c r="D45" i="3"/>
  <c r="C45" i="3"/>
  <c r="D44" i="3"/>
  <c r="C44" i="3" s="1"/>
  <c r="D43" i="3"/>
  <c r="C43" i="3" s="1"/>
  <c r="D42" i="3"/>
  <c r="C42" i="3"/>
  <c r="D41" i="3"/>
  <c r="C41" i="3"/>
  <c r="D40" i="3"/>
  <c r="C40" i="3" s="1"/>
  <c r="D39" i="3"/>
  <c r="C39" i="3" s="1"/>
  <c r="D38" i="3"/>
  <c r="C38" i="3"/>
  <c r="D37" i="3"/>
  <c r="C37" i="3"/>
  <c r="D36" i="3"/>
  <c r="C36" i="3" s="1"/>
  <c r="D35" i="3"/>
  <c r="C35" i="3" s="1"/>
  <c r="D34" i="3"/>
  <c r="C34" i="3"/>
  <c r="D33" i="3"/>
  <c r="C33" i="3"/>
  <c r="D32" i="3"/>
  <c r="C32" i="3" s="1"/>
  <c r="D31" i="3"/>
  <c r="C31" i="3" s="1"/>
  <c r="D30" i="3"/>
  <c r="C30" i="3"/>
  <c r="D29" i="3"/>
  <c r="C29" i="3"/>
  <c r="D28" i="3"/>
  <c r="C28" i="3" s="1"/>
  <c r="D27" i="3"/>
  <c r="C27" i="3" s="1"/>
  <c r="D26" i="3"/>
  <c r="C26" i="3"/>
  <c r="D25" i="3"/>
  <c r="C25" i="3"/>
  <c r="D24" i="3"/>
  <c r="C24" i="3" s="1"/>
  <c r="D23" i="3"/>
  <c r="C23" i="3" s="1"/>
  <c r="D22" i="3"/>
  <c r="C22" i="3"/>
  <c r="D21" i="3"/>
  <c r="C21" i="3"/>
  <c r="D20" i="3"/>
  <c r="C20" i="3" s="1"/>
  <c r="D19" i="3"/>
  <c r="C19" i="3" s="1"/>
  <c r="D18" i="3"/>
  <c r="C18" i="3"/>
  <c r="D17" i="3"/>
  <c r="C17" i="3"/>
  <c r="D16" i="3"/>
  <c r="C16" i="3" s="1"/>
  <c r="D15" i="3"/>
  <c r="C15" i="3" s="1"/>
  <c r="D14" i="3"/>
  <c r="C14" i="3"/>
  <c r="D13" i="3"/>
  <c r="C13" i="3"/>
  <c r="D12" i="3"/>
  <c r="C12" i="3" s="1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I152" i="2"/>
  <c r="I151" i="2"/>
  <c r="L150" i="2"/>
  <c r="K150" i="2"/>
  <c r="J150" i="2"/>
  <c r="I150" i="2"/>
  <c r="H150" i="2"/>
  <c r="G150" i="2"/>
  <c r="F150" i="2"/>
  <c r="E150" i="2"/>
  <c r="I149" i="2"/>
  <c r="L148" i="2"/>
  <c r="K148" i="2"/>
  <c r="J148" i="2"/>
  <c r="I148" i="2"/>
  <c r="H148" i="2"/>
  <c r="G148" i="2"/>
  <c r="F148" i="2"/>
  <c r="F134" i="2" s="1"/>
  <c r="E148" i="2"/>
  <c r="I147" i="2"/>
  <c r="I146" i="2" s="1"/>
  <c r="I134" i="2" s="1"/>
  <c r="L146" i="2"/>
  <c r="L134" i="2" s="1"/>
  <c r="K146" i="2"/>
  <c r="K134" i="2" s="1"/>
  <c r="J146" i="2"/>
  <c r="J134" i="2" s="1"/>
  <c r="H146" i="2"/>
  <c r="H134" i="2" s="1"/>
  <c r="G146" i="2"/>
  <c r="F146" i="2"/>
  <c r="E146" i="2"/>
  <c r="E134" i="2" s="1"/>
  <c r="I145" i="2"/>
  <c r="I144" i="2"/>
  <c r="I143" i="2"/>
  <c r="I142" i="2"/>
  <c r="I141" i="2"/>
  <c r="I140" i="2"/>
  <c r="I139" i="2"/>
  <c r="I138" i="2"/>
  <c r="I137" i="2"/>
  <c r="I136" i="2"/>
  <c r="I135" i="2"/>
  <c r="I130" i="2"/>
  <c r="I128" i="2" s="1"/>
  <c r="I129" i="2"/>
  <c r="L128" i="2"/>
  <c r="K128" i="2"/>
  <c r="K101" i="2" s="1"/>
  <c r="J128" i="2"/>
  <c r="H128" i="2"/>
  <c r="G128" i="2"/>
  <c r="F128" i="2"/>
  <c r="E128" i="2"/>
  <c r="I127" i="2"/>
  <c r="I126" i="2"/>
  <c r="L125" i="2"/>
  <c r="L101" i="2" s="1"/>
  <c r="K125" i="2"/>
  <c r="J125" i="2"/>
  <c r="J101" i="2" s="1"/>
  <c r="H125" i="2"/>
  <c r="G125" i="2"/>
  <c r="F125" i="2"/>
  <c r="F101" i="2" s="1"/>
  <c r="E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G101" i="2"/>
  <c r="E101" i="2"/>
  <c r="I99" i="2"/>
  <c r="I98" i="2"/>
  <c r="I96" i="2" s="1"/>
  <c r="I97" i="2"/>
  <c r="L96" i="2"/>
  <c r="K96" i="2"/>
  <c r="J96" i="2"/>
  <c r="H96" i="2"/>
  <c r="G96" i="2"/>
  <c r="G64" i="2" s="1"/>
  <c r="F96" i="2"/>
  <c r="E96" i="2"/>
  <c r="I95" i="2"/>
  <c r="I94" i="2"/>
  <c r="I93" i="2"/>
  <c r="I92" i="2" s="1"/>
  <c r="L92" i="2"/>
  <c r="K92" i="2"/>
  <c r="J92" i="2"/>
  <c r="H92" i="2"/>
  <c r="G92" i="2"/>
  <c r="F92" i="2"/>
  <c r="E92" i="2"/>
  <c r="I91" i="2"/>
  <c r="L90" i="2"/>
  <c r="K90" i="2"/>
  <c r="J90" i="2"/>
  <c r="I90" i="2"/>
  <c r="H90" i="2"/>
  <c r="G90" i="2"/>
  <c r="F90" i="2"/>
  <c r="E90" i="2"/>
  <c r="I89" i="2"/>
  <c r="I88" i="2"/>
  <c r="L87" i="2"/>
  <c r="K87" i="2"/>
  <c r="J87" i="2"/>
  <c r="H87" i="2"/>
  <c r="G87" i="2"/>
  <c r="F87" i="2"/>
  <c r="E87" i="2"/>
  <c r="I86" i="2"/>
  <c r="I85" i="2"/>
  <c r="I84" i="2"/>
  <c r="L83" i="2"/>
  <c r="K83" i="2"/>
  <c r="J83" i="2"/>
  <c r="H83" i="2"/>
  <c r="G83" i="2"/>
  <c r="F83" i="2"/>
  <c r="E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E64" i="2"/>
  <c r="I62" i="2"/>
  <c r="I61" i="2"/>
  <c r="I60" i="2"/>
  <c r="I59" i="2"/>
  <c r="L58" i="2"/>
  <c r="K58" i="2"/>
  <c r="J58" i="2"/>
  <c r="I58" i="2"/>
  <c r="H58" i="2"/>
  <c r="G58" i="2"/>
  <c r="F58" i="2"/>
  <c r="E58" i="2"/>
  <c r="I57" i="2"/>
  <c r="I56" i="2"/>
  <c r="I55" i="2"/>
  <c r="L54" i="2"/>
  <c r="K54" i="2"/>
  <c r="J54" i="2"/>
  <c r="H54" i="2"/>
  <c r="G54" i="2"/>
  <c r="F54" i="2"/>
  <c r="E54" i="2"/>
  <c r="I53" i="2"/>
  <c r="I52" i="2" s="1"/>
  <c r="L52" i="2"/>
  <c r="K52" i="2"/>
  <c r="J52" i="2"/>
  <c r="H52" i="2"/>
  <c r="G52" i="2"/>
  <c r="F52" i="2"/>
  <c r="E52" i="2"/>
  <c r="I51" i="2"/>
  <c r="I50" i="2"/>
  <c r="I48" i="2" s="1"/>
  <c r="I49" i="2"/>
  <c r="L48" i="2"/>
  <c r="K48" i="2"/>
  <c r="J48" i="2"/>
  <c r="H48" i="2"/>
  <c r="G48" i="2"/>
  <c r="F48" i="2"/>
  <c r="E48" i="2"/>
  <c r="I47" i="2"/>
  <c r="I46" i="2"/>
  <c r="I45" i="2"/>
  <c r="L44" i="2"/>
  <c r="K44" i="2"/>
  <c r="J44" i="2"/>
  <c r="I44" i="2"/>
  <c r="H44" i="2"/>
  <c r="G44" i="2"/>
  <c r="F44" i="2"/>
  <c r="E44" i="2"/>
  <c r="I43" i="2"/>
  <c r="I42" i="2"/>
  <c r="I41" i="2" s="1"/>
  <c r="L41" i="2"/>
  <c r="K41" i="2"/>
  <c r="J41" i="2"/>
  <c r="H41" i="2"/>
  <c r="G41" i="2"/>
  <c r="F41" i="2"/>
  <c r="E41" i="2"/>
  <c r="I40" i="2"/>
  <c r="L39" i="2"/>
  <c r="K39" i="2"/>
  <c r="J39" i="2"/>
  <c r="I39" i="2"/>
  <c r="H39" i="2"/>
  <c r="G39" i="2"/>
  <c r="F39" i="2"/>
  <c r="E39" i="2"/>
  <c r="I38" i="2"/>
  <c r="I37" i="2" s="1"/>
  <c r="L37" i="2"/>
  <c r="K37" i="2"/>
  <c r="J37" i="2"/>
  <c r="H37" i="2"/>
  <c r="G37" i="2"/>
  <c r="F37" i="2"/>
  <c r="E37" i="2"/>
  <c r="I36" i="2"/>
  <c r="I35" i="2" s="1"/>
  <c r="L35" i="2"/>
  <c r="K35" i="2"/>
  <c r="J35" i="2"/>
  <c r="H35" i="2"/>
  <c r="G35" i="2"/>
  <c r="F35" i="2"/>
  <c r="E35" i="2"/>
  <c r="I34" i="2"/>
  <c r="I33" i="2" s="1"/>
  <c r="L33" i="2"/>
  <c r="K33" i="2"/>
  <c r="J33" i="2"/>
  <c r="H33" i="2"/>
  <c r="G33" i="2"/>
  <c r="F33" i="2"/>
  <c r="E33" i="2"/>
  <c r="I32" i="2"/>
  <c r="I31" i="2"/>
  <c r="I30" i="2"/>
  <c r="I29" i="2"/>
  <c r="L28" i="2"/>
  <c r="K28" i="2"/>
  <c r="J28" i="2"/>
  <c r="I28" i="2"/>
  <c r="H28" i="2"/>
  <c r="G28" i="2"/>
  <c r="F28" i="2"/>
  <c r="E28" i="2"/>
  <c r="I27" i="2"/>
  <c r="I26" i="2" s="1"/>
  <c r="L26" i="2"/>
  <c r="K26" i="2"/>
  <c r="J26" i="2"/>
  <c r="J9" i="2" s="1"/>
  <c r="H26" i="2"/>
  <c r="G26" i="2"/>
  <c r="G9" i="2" s="1"/>
  <c r="F26" i="2"/>
  <c r="E26" i="2"/>
  <c r="I25" i="2"/>
  <c r="I23" i="2" s="1"/>
  <c r="I24" i="2"/>
  <c r="L23" i="2"/>
  <c r="L9" i="2" s="1"/>
  <c r="K23" i="2"/>
  <c r="J23" i="2"/>
  <c r="H23" i="2"/>
  <c r="G23" i="2"/>
  <c r="F23" i="2"/>
  <c r="E23" i="2"/>
  <c r="I22" i="2"/>
  <c r="L21" i="2"/>
  <c r="K21" i="2"/>
  <c r="J21" i="2"/>
  <c r="I21" i="2"/>
  <c r="H21" i="2"/>
  <c r="G21" i="2"/>
  <c r="F21" i="2"/>
  <c r="E21" i="2"/>
  <c r="I20" i="2"/>
  <c r="I19" i="2"/>
  <c r="I18" i="2"/>
  <c r="I17" i="2"/>
  <c r="I16" i="2"/>
  <c r="I15" i="2"/>
  <c r="I14" i="2"/>
  <c r="I13" i="2"/>
  <c r="I12" i="2"/>
  <c r="I11" i="2"/>
  <c r="I10" i="2"/>
  <c r="Q1258" i="1"/>
  <c r="R1258" i="1" s="1"/>
  <c r="M1258" i="1"/>
  <c r="Q1257" i="1"/>
  <c r="M1257" i="1" s="1"/>
  <c r="Q1256" i="1"/>
  <c r="M1256" i="1" s="1"/>
  <c r="Q1255" i="1"/>
  <c r="M1255" i="1" s="1"/>
  <c r="S1254" i="1"/>
  <c r="P1254" i="1"/>
  <c r="O1254" i="1"/>
  <c r="O1251" i="1" s="1"/>
  <c r="N1254" i="1"/>
  <c r="L1254" i="1"/>
  <c r="D152" i="2" s="1"/>
  <c r="K1254" i="1"/>
  <c r="J1254" i="1"/>
  <c r="I1254" i="1"/>
  <c r="C152" i="2" s="1"/>
  <c r="Q1253" i="1"/>
  <c r="M1253" i="1" s="1"/>
  <c r="M1252" i="1" s="1"/>
  <c r="S1252" i="1"/>
  <c r="Q1252" i="1"/>
  <c r="P1252" i="1"/>
  <c r="O1252" i="1"/>
  <c r="N1252" i="1"/>
  <c r="N1251" i="1" s="1"/>
  <c r="L1252" i="1"/>
  <c r="D151" i="2" s="1"/>
  <c r="K1252" i="1"/>
  <c r="J1252" i="1"/>
  <c r="J1251" i="1" s="1"/>
  <c r="I1252" i="1"/>
  <c r="C151" i="2" s="1"/>
  <c r="C150" i="2" s="1"/>
  <c r="P1251" i="1"/>
  <c r="L1251" i="1"/>
  <c r="Q1249" i="1"/>
  <c r="M1249" i="1" s="1"/>
  <c r="S1248" i="1"/>
  <c r="P1248" i="1"/>
  <c r="O1248" i="1"/>
  <c r="N1248" i="1"/>
  <c r="L1248" i="1"/>
  <c r="D149" i="2" s="1"/>
  <c r="D148" i="2" s="1"/>
  <c r="K1248" i="1"/>
  <c r="J1248" i="1"/>
  <c r="I1248" i="1"/>
  <c r="C149" i="2" s="1"/>
  <c r="C148" i="2" s="1"/>
  <c r="S1247" i="1"/>
  <c r="P1247" i="1"/>
  <c r="O1247" i="1"/>
  <c r="N1247" i="1"/>
  <c r="L1247" i="1"/>
  <c r="K1247" i="1"/>
  <c r="J1247" i="1"/>
  <c r="Q1246" i="1"/>
  <c r="Q1245" i="1"/>
  <c r="M1245" i="1" s="1"/>
  <c r="R1244" i="1"/>
  <c r="Q1244" i="1"/>
  <c r="M1244" i="1"/>
  <c r="Q1243" i="1"/>
  <c r="M1243" i="1" s="1"/>
  <c r="Q1242" i="1"/>
  <c r="R1240" i="1"/>
  <c r="Q1240" i="1"/>
  <c r="M1240" i="1"/>
  <c r="Q1239" i="1"/>
  <c r="M1239" i="1" s="1"/>
  <c r="Q1238" i="1"/>
  <c r="Q1237" i="1"/>
  <c r="M1237" i="1" s="1"/>
  <c r="S1236" i="1"/>
  <c r="S1235" i="1" s="1"/>
  <c r="P1236" i="1"/>
  <c r="O1236" i="1"/>
  <c r="N1236" i="1"/>
  <c r="L1236" i="1"/>
  <c r="D147" i="2" s="1"/>
  <c r="D146" i="2" s="1"/>
  <c r="K1236" i="1"/>
  <c r="K1235" i="1" s="1"/>
  <c r="J1236" i="1"/>
  <c r="I1236" i="1"/>
  <c r="C147" i="2" s="1"/>
  <c r="C146" i="2" s="1"/>
  <c r="P1235" i="1"/>
  <c r="O1235" i="1"/>
  <c r="N1235" i="1"/>
  <c r="L1235" i="1"/>
  <c r="J1235" i="1"/>
  <c r="R1234" i="1"/>
  <c r="Q1234" i="1"/>
  <c r="M1234" i="1" s="1"/>
  <c r="Q1233" i="1"/>
  <c r="M1233" i="1" s="1"/>
  <c r="Q1232" i="1"/>
  <c r="R1232" i="1" s="1"/>
  <c r="M1232" i="1"/>
  <c r="R1231" i="1"/>
  <c r="Q1231" i="1"/>
  <c r="M1231" i="1" s="1"/>
  <c r="R1230" i="1"/>
  <c r="Q1230" i="1"/>
  <c r="M1230" i="1" s="1"/>
  <c r="Q1229" i="1"/>
  <c r="M1229" i="1" s="1"/>
  <c r="Q1228" i="1"/>
  <c r="R1228" i="1" s="1"/>
  <c r="M1228" i="1"/>
  <c r="R1227" i="1"/>
  <c r="Q1227" i="1"/>
  <c r="M1227" i="1" s="1"/>
  <c r="R1226" i="1"/>
  <c r="Q1226" i="1"/>
  <c r="M1226" i="1" s="1"/>
  <c r="Q1225" i="1"/>
  <c r="M1225" i="1" s="1"/>
  <c r="Q1224" i="1"/>
  <c r="R1224" i="1" s="1"/>
  <c r="M1224" i="1"/>
  <c r="S1223" i="1"/>
  <c r="P1223" i="1"/>
  <c r="O1223" i="1"/>
  <c r="N1223" i="1"/>
  <c r="L1223" i="1"/>
  <c r="D145" i="2" s="1"/>
  <c r="K1223" i="1"/>
  <c r="J1223" i="1"/>
  <c r="I1223" i="1"/>
  <c r="C145" i="2" s="1"/>
  <c r="R1222" i="1"/>
  <c r="Q1222" i="1"/>
  <c r="M1222" i="1" s="1"/>
  <c r="Q1221" i="1"/>
  <c r="M1221" i="1" s="1"/>
  <c r="Q1220" i="1"/>
  <c r="R1220" i="1" s="1"/>
  <c r="Q1219" i="1"/>
  <c r="M1219" i="1" s="1"/>
  <c r="R1218" i="1"/>
  <c r="Q1218" i="1"/>
  <c r="M1218" i="1" s="1"/>
  <c r="Q1217" i="1"/>
  <c r="M1217" i="1" s="1"/>
  <c r="Q1216" i="1"/>
  <c r="R1216" i="1" s="1"/>
  <c r="S1215" i="1"/>
  <c r="P1215" i="1"/>
  <c r="O1215" i="1"/>
  <c r="N1215" i="1"/>
  <c r="L1215" i="1"/>
  <c r="D144" i="2" s="1"/>
  <c r="K1215" i="1"/>
  <c r="J1215" i="1"/>
  <c r="I1215" i="1"/>
  <c r="C144" i="2" s="1"/>
  <c r="Q1214" i="1"/>
  <c r="M1214" i="1" s="1"/>
  <c r="M1213" i="1" s="1"/>
  <c r="M143" i="2" s="1"/>
  <c r="N143" i="2" s="1"/>
  <c r="S1213" i="1"/>
  <c r="P1213" i="1"/>
  <c r="O1213" i="1"/>
  <c r="N1213" i="1"/>
  <c r="L1213" i="1"/>
  <c r="D143" i="2" s="1"/>
  <c r="K1213" i="1"/>
  <c r="J1213" i="1"/>
  <c r="I1213" i="1"/>
  <c r="C143" i="2" s="1"/>
  <c r="R1212" i="1"/>
  <c r="Q1212" i="1"/>
  <c r="M1212" i="1"/>
  <c r="Q1211" i="1"/>
  <c r="M1211" i="1" s="1"/>
  <c r="Q1210" i="1"/>
  <c r="Q1209" i="1"/>
  <c r="M1209" i="1" s="1"/>
  <c r="Q1207" i="1"/>
  <c r="M1207" i="1" s="1"/>
  <c r="Q1206" i="1"/>
  <c r="Q1205" i="1"/>
  <c r="M1205" i="1" s="1"/>
  <c r="S1204" i="1"/>
  <c r="P1204" i="1"/>
  <c r="O1204" i="1"/>
  <c r="N1204" i="1"/>
  <c r="L1204" i="1"/>
  <c r="D142" i="2" s="1"/>
  <c r="K1204" i="1"/>
  <c r="J1204" i="1"/>
  <c r="I1204" i="1"/>
  <c r="C142" i="2" s="1"/>
  <c r="Q1203" i="1"/>
  <c r="M1203" i="1" s="1"/>
  <c r="S1201" i="1"/>
  <c r="P1201" i="1"/>
  <c r="O1201" i="1"/>
  <c r="N1201" i="1"/>
  <c r="L1201" i="1"/>
  <c r="D141" i="2" s="1"/>
  <c r="K1201" i="1"/>
  <c r="J1201" i="1"/>
  <c r="I1201" i="1"/>
  <c r="C141" i="2" s="1"/>
  <c r="Q1200" i="1"/>
  <c r="Q1198" i="1" s="1"/>
  <c r="M1200" i="1"/>
  <c r="R1199" i="1"/>
  <c r="Q1199" i="1"/>
  <c r="M1199" i="1" s="1"/>
  <c r="S1198" i="1"/>
  <c r="P1198" i="1"/>
  <c r="O1198" i="1"/>
  <c r="N1198" i="1"/>
  <c r="L1198" i="1"/>
  <c r="D140" i="2" s="1"/>
  <c r="K1198" i="1"/>
  <c r="J1198" i="1"/>
  <c r="I1198" i="1"/>
  <c r="C140" i="2" s="1"/>
  <c r="S1196" i="1"/>
  <c r="P1196" i="1"/>
  <c r="O1196" i="1"/>
  <c r="N1196" i="1"/>
  <c r="L1196" i="1"/>
  <c r="D139" i="2" s="1"/>
  <c r="K1196" i="1"/>
  <c r="J1196" i="1"/>
  <c r="I1196" i="1"/>
  <c r="C139" i="2" s="1"/>
  <c r="Q1195" i="1"/>
  <c r="M1195" i="1" s="1"/>
  <c r="R1194" i="1"/>
  <c r="Q1194" i="1"/>
  <c r="M1194" i="1" s="1"/>
  <c r="Q1193" i="1"/>
  <c r="M1193" i="1" s="1"/>
  <c r="S1192" i="1"/>
  <c r="P1192" i="1"/>
  <c r="O1192" i="1"/>
  <c r="N1192" i="1"/>
  <c r="L1192" i="1"/>
  <c r="K1192" i="1"/>
  <c r="J1192" i="1"/>
  <c r="I1192" i="1"/>
  <c r="C138" i="2" s="1"/>
  <c r="R1191" i="1"/>
  <c r="Q1191" i="1"/>
  <c r="M1191" i="1" s="1"/>
  <c r="M1190" i="1" s="1"/>
  <c r="M137" i="2" s="1"/>
  <c r="N137" i="2" s="1"/>
  <c r="S1190" i="1"/>
  <c r="R1190" i="1"/>
  <c r="Q1190" i="1"/>
  <c r="P1190" i="1"/>
  <c r="O1190" i="1"/>
  <c r="N1190" i="1"/>
  <c r="L1190" i="1"/>
  <c r="D137" i="2" s="1"/>
  <c r="K1190" i="1"/>
  <c r="J1190" i="1"/>
  <c r="I1190" i="1"/>
  <c r="C137" i="2" s="1"/>
  <c r="Q1188" i="1"/>
  <c r="M1188" i="1" s="1"/>
  <c r="Q1187" i="1"/>
  <c r="M1187" i="1" s="1"/>
  <c r="S1186" i="1"/>
  <c r="P1186" i="1"/>
  <c r="O1186" i="1"/>
  <c r="N1186" i="1"/>
  <c r="N1094" i="1" s="1"/>
  <c r="L1186" i="1"/>
  <c r="D136" i="2" s="1"/>
  <c r="K1186" i="1"/>
  <c r="J1186" i="1"/>
  <c r="I1186" i="1"/>
  <c r="C136" i="2" s="1"/>
  <c r="Q1185" i="1"/>
  <c r="R1185" i="1" s="1"/>
  <c r="M1185" i="1"/>
  <c r="R1184" i="1"/>
  <c r="Q1184" i="1"/>
  <c r="M1184" i="1" s="1"/>
  <c r="R1183" i="1"/>
  <c r="Q1183" i="1"/>
  <c r="M1183" i="1" s="1"/>
  <c r="R1181" i="1"/>
  <c r="Q1181" i="1"/>
  <c r="M1181" i="1"/>
  <c r="Q1180" i="1"/>
  <c r="R1179" i="1"/>
  <c r="Q1179" i="1"/>
  <c r="M1179" i="1" s="1"/>
  <c r="Q1178" i="1"/>
  <c r="M1178" i="1" s="1"/>
  <c r="R1177" i="1"/>
  <c r="Q1177" i="1"/>
  <c r="M1177" i="1"/>
  <c r="Q1176" i="1"/>
  <c r="R1175" i="1"/>
  <c r="Q1175" i="1"/>
  <c r="M1175" i="1" s="1"/>
  <c r="Q1174" i="1"/>
  <c r="M1174" i="1" s="1"/>
  <c r="R1173" i="1"/>
  <c r="Q1173" i="1"/>
  <c r="M1173" i="1"/>
  <c r="R1171" i="1"/>
  <c r="Q1171" i="1"/>
  <c r="M1171" i="1" s="1"/>
  <c r="Q1170" i="1"/>
  <c r="M1170" i="1" s="1"/>
  <c r="R1169" i="1"/>
  <c r="Q1169" i="1"/>
  <c r="M1169" i="1"/>
  <c r="Q1168" i="1"/>
  <c r="Q1167" i="1"/>
  <c r="M1167" i="1" s="1"/>
  <c r="Q1166" i="1"/>
  <c r="M1166" i="1" s="1"/>
  <c r="R1165" i="1"/>
  <c r="Q1165" i="1"/>
  <c r="M1165" i="1"/>
  <c r="Q1164" i="1"/>
  <c r="Q1163" i="1"/>
  <c r="M1163" i="1" s="1"/>
  <c r="Q1162" i="1"/>
  <c r="M1162" i="1" s="1"/>
  <c r="R1161" i="1"/>
  <c r="Q1161" i="1"/>
  <c r="M1161" i="1"/>
  <c r="Q1160" i="1"/>
  <c r="Q1159" i="1"/>
  <c r="M1159" i="1" s="1"/>
  <c r="Q1158" i="1"/>
  <c r="M1158" i="1" s="1"/>
  <c r="Q1156" i="1"/>
  <c r="Q1155" i="1"/>
  <c r="M1155" i="1" s="1"/>
  <c r="Q1154" i="1"/>
  <c r="M1154" i="1" s="1"/>
  <c r="R1153" i="1"/>
  <c r="Q1153" i="1"/>
  <c r="M1153" i="1"/>
  <c r="Q1152" i="1"/>
  <c r="Q1151" i="1"/>
  <c r="M1151" i="1" s="1"/>
  <c r="Q1150" i="1"/>
  <c r="M1150" i="1" s="1"/>
  <c r="R1149" i="1"/>
  <c r="Q1149" i="1"/>
  <c r="M1149" i="1"/>
  <c r="Q1148" i="1"/>
  <c r="Q1147" i="1"/>
  <c r="M1147" i="1" s="1"/>
  <c r="Q1146" i="1"/>
  <c r="M1146" i="1" s="1"/>
  <c r="R1145" i="1"/>
  <c r="Q1145" i="1"/>
  <c r="M1145" i="1"/>
  <c r="Q1144" i="1"/>
  <c r="Q1143" i="1"/>
  <c r="M1143" i="1" s="1"/>
  <c r="Q1142" i="1"/>
  <c r="M1142" i="1" s="1"/>
  <c r="R1141" i="1"/>
  <c r="Q1141" i="1"/>
  <c r="M1141" i="1"/>
  <c r="Q1140" i="1"/>
  <c r="Q1139" i="1"/>
  <c r="M1139" i="1" s="1"/>
  <c r="Q1138" i="1"/>
  <c r="M1138" i="1" s="1"/>
  <c r="R1137" i="1"/>
  <c r="Q1137" i="1"/>
  <c r="M1137" i="1"/>
  <c r="Q1136" i="1"/>
  <c r="Q1135" i="1"/>
  <c r="M1135" i="1" s="1"/>
  <c r="Q1134" i="1"/>
  <c r="M1134" i="1" s="1"/>
  <c r="R1133" i="1"/>
  <c r="Q1133" i="1"/>
  <c r="M1133" i="1"/>
  <c r="Q1132" i="1"/>
  <c r="Q1131" i="1"/>
  <c r="M1131" i="1" s="1"/>
  <c r="Q1130" i="1"/>
  <c r="M1130" i="1" s="1"/>
  <c r="R1129" i="1"/>
  <c r="Q1129" i="1"/>
  <c r="M1129" i="1"/>
  <c r="Q1128" i="1"/>
  <c r="Q1127" i="1"/>
  <c r="M1127" i="1" s="1"/>
  <c r="Q1126" i="1"/>
  <c r="M1126" i="1" s="1"/>
  <c r="R1125" i="1"/>
  <c r="Q1125" i="1"/>
  <c r="M1125" i="1"/>
  <c r="Q1124" i="1"/>
  <c r="Q1123" i="1"/>
  <c r="M1123" i="1" s="1"/>
  <c r="Q1122" i="1"/>
  <c r="M1122" i="1" s="1"/>
  <c r="R1121" i="1"/>
  <c r="Q1121" i="1"/>
  <c r="M1121" i="1"/>
  <c r="Q1120" i="1"/>
  <c r="Q1119" i="1"/>
  <c r="M1119" i="1" s="1"/>
  <c r="Q1118" i="1"/>
  <c r="M1118" i="1" s="1"/>
  <c r="R1117" i="1"/>
  <c r="Q1117" i="1"/>
  <c r="M1117" i="1"/>
  <c r="Q1116" i="1"/>
  <c r="Q1115" i="1"/>
  <c r="M1115" i="1" s="1"/>
  <c r="R1113" i="1"/>
  <c r="Q1113" i="1"/>
  <c r="M1113" i="1"/>
  <c r="Q1112" i="1"/>
  <c r="Q1111" i="1"/>
  <c r="M1111" i="1" s="1"/>
  <c r="Q1110" i="1"/>
  <c r="M1110" i="1" s="1"/>
  <c r="R1109" i="1"/>
  <c r="Q1109" i="1"/>
  <c r="M1109" i="1"/>
  <c r="Q1107" i="1"/>
  <c r="M1107" i="1" s="1"/>
  <c r="Q1106" i="1"/>
  <c r="M1106" i="1" s="1"/>
  <c r="R1105" i="1"/>
  <c r="Q1105" i="1"/>
  <c r="M1105" i="1"/>
  <c r="Q1104" i="1"/>
  <c r="Q1103" i="1"/>
  <c r="M1103" i="1" s="1"/>
  <c r="Q1102" i="1"/>
  <c r="M1102" i="1" s="1"/>
  <c r="R1101" i="1"/>
  <c r="Q1101" i="1"/>
  <c r="M1101" i="1"/>
  <c r="Q1100" i="1"/>
  <c r="Q1099" i="1"/>
  <c r="M1099" i="1" s="1"/>
  <c r="Q1098" i="1"/>
  <c r="M1098" i="1" s="1"/>
  <c r="R1097" i="1"/>
  <c r="Q1097" i="1"/>
  <c r="M1097" i="1"/>
  <c r="Q1096" i="1"/>
  <c r="S1095" i="1"/>
  <c r="P1095" i="1"/>
  <c r="O1095" i="1"/>
  <c r="N1095" i="1"/>
  <c r="L1095" i="1"/>
  <c r="D135" i="2" s="1"/>
  <c r="K1095" i="1"/>
  <c r="J1095" i="1"/>
  <c r="I1095" i="1"/>
  <c r="C135" i="2" s="1"/>
  <c r="Q1090" i="1"/>
  <c r="M1090" i="1" s="1"/>
  <c r="T1090" i="1" s="1"/>
  <c r="U1090" i="1" s="1"/>
  <c r="Q1089" i="1"/>
  <c r="Q1088" i="1"/>
  <c r="R1088" i="1" s="1"/>
  <c r="M1088" i="1"/>
  <c r="T1088" i="1" s="1"/>
  <c r="U1088" i="1" s="1"/>
  <c r="S1087" i="1"/>
  <c r="P1087" i="1"/>
  <c r="O1087" i="1"/>
  <c r="O1082" i="1" s="1"/>
  <c r="N1087" i="1"/>
  <c r="L1087" i="1"/>
  <c r="D130" i="2" s="1"/>
  <c r="K1087" i="1"/>
  <c r="J1087" i="1"/>
  <c r="I1087" i="1"/>
  <c r="C130" i="2" s="1"/>
  <c r="R1086" i="1"/>
  <c r="Q1086" i="1"/>
  <c r="M1086" i="1"/>
  <c r="T1086" i="1" s="1"/>
  <c r="U1086" i="1" s="1"/>
  <c r="Q1085" i="1"/>
  <c r="M1085" i="1" s="1"/>
  <c r="T1085" i="1" s="1"/>
  <c r="U1085" i="1" s="1"/>
  <c r="R1084" i="1"/>
  <c r="Q1084" i="1"/>
  <c r="M1084" i="1" s="1"/>
  <c r="S1083" i="1"/>
  <c r="P1083" i="1"/>
  <c r="O1083" i="1"/>
  <c r="N1083" i="1"/>
  <c r="L1083" i="1"/>
  <c r="D129" i="2" s="1"/>
  <c r="K1083" i="1"/>
  <c r="J1083" i="1"/>
  <c r="J1082" i="1" s="1"/>
  <c r="I1083" i="1"/>
  <c r="C129" i="2" s="1"/>
  <c r="Q1081" i="1"/>
  <c r="M1081" i="1" s="1"/>
  <c r="S1080" i="1"/>
  <c r="P1080" i="1"/>
  <c r="P1076" i="1" s="1"/>
  <c r="O1080" i="1"/>
  <c r="O1076" i="1" s="1"/>
  <c r="N1080" i="1"/>
  <c r="L1080" i="1"/>
  <c r="D127" i="2" s="1"/>
  <c r="K1080" i="1"/>
  <c r="K1076" i="1" s="1"/>
  <c r="J1080" i="1"/>
  <c r="I1080" i="1"/>
  <c r="C127" i="2" s="1"/>
  <c r="Q1078" i="1"/>
  <c r="S1077" i="1"/>
  <c r="P1077" i="1"/>
  <c r="O1077" i="1"/>
  <c r="N1077" i="1"/>
  <c r="L1077" i="1"/>
  <c r="D126" i="2" s="1"/>
  <c r="K1077" i="1"/>
  <c r="J1077" i="1"/>
  <c r="J1076" i="1" s="1"/>
  <c r="I1077" i="1"/>
  <c r="S1076" i="1"/>
  <c r="L1076" i="1"/>
  <c r="Q1075" i="1"/>
  <c r="M1075" i="1" s="1"/>
  <c r="T1075" i="1" s="1"/>
  <c r="U1075" i="1" s="1"/>
  <c r="Q1072" i="1"/>
  <c r="R1072" i="1" s="1"/>
  <c r="M1072" i="1"/>
  <c r="T1072" i="1" s="1"/>
  <c r="U1072" i="1" s="1"/>
  <c r="Q1071" i="1"/>
  <c r="M1071" i="1" s="1"/>
  <c r="S1070" i="1"/>
  <c r="P1070" i="1"/>
  <c r="O1070" i="1"/>
  <c r="N1070" i="1"/>
  <c r="L1070" i="1"/>
  <c r="D124" i="2" s="1"/>
  <c r="K1070" i="1"/>
  <c r="J1070" i="1"/>
  <c r="I1070" i="1"/>
  <c r="C124" i="2" s="1"/>
  <c r="Q1069" i="1"/>
  <c r="M1069" i="1" s="1"/>
  <c r="T1069" i="1" s="1"/>
  <c r="U1069" i="1" s="1"/>
  <c r="Q1068" i="1"/>
  <c r="R1067" i="1"/>
  <c r="Q1067" i="1"/>
  <c r="M1067" i="1" s="1"/>
  <c r="T1067" i="1" s="1"/>
  <c r="U1067" i="1" s="1"/>
  <c r="Q1065" i="1"/>
  <c r="M1065" i="1" s="1"/>
  <c r="T1065" i="1" s="1"/>
  <c r="U1065" i="1" s="1"/>
  <c r="Q1064" i="1"/>
  <c r="R1063" i="1"/>
  <c r="Q1063" i="1"/>
  <c r="M1063" i="1" s="1"/>
  <c r="S1062" i="1"/>
  <c r="P1062" i="1"/>
  <c r="O1062" i="1"/>
  <c r="N1062" i="1"/>
  <c r="L1062" i="1"/>
  <c r="D123" i="2" s="1"/>
  <c r="K1062" i="1"/>
  <c r="J1062" i="1"/>
  <c r="I1062" i="1"/>
  <c r="C123" i="2" s="1"/>
  <c r="Q1061" i="1"/>
  <c r="M1061" i="1" s="1"/>
  <c r="T1061" i="1" s="1"/>
  <c r="U1061" i="1" s="1"/>
  <c r="Q1059" i="1"/>
  <c r="S1058" i="1"/>
  <c r="P1058" i="1"/>
  <c r="O1058" i="1"/>
  <c r="N1058" i="1"/>
  <c r="L1058" i="1"/>
  <c r="D122" i="2" s="1"/>
  <c r="K1058" i="1"/>
  <c r="J1058" i="1"/>
  <c r="I1058" i="1"/>
  <c r="C122" i="2" s="1"/>
  <c r="Q1057" i="1"/>
  <c r="M1057" i="1" s="1"/>
  <c r="S1056" i="1"/>
  <c r="Q1056" i="1"/>
  <c r="P1056" i="1"/>
  <c r="O1056" i="1"/>
  <c r="N1056" i="1"/>
  <c r="L1056" i="1"/>
  <c r="D121" i="2" s="1"/>
  <c r="K1056" i="1"/>
  <c r="J1056" i="1"/>
  <c r="I1056" i="1"/>
  <c r="C121" i="2" s="1"/>
  <c r="Q1055" i="1"/>
  <c r="M1055" i="1" s="1"/>
  <c r="S1054" i="1"/>
  <c r="P1054" i="1"/>
  <c r="O1054" i="1"/>
  <c r="N1054" i="1"/>
  <c r="L1054" i="1"/>
  <c r="D120" i="2" s="1"/>
  <c r="K1054" i="1"/>
  <c r="J1054" i="1"/>
  <c r="I1054" i="1"/>
  <c r="C120" i="2" s="1"/>
  <c r="Q1053" i="1"/>
  <c r="M1053" i="1" s="1"/>
  <c r="T1053" i="1" s="1"/>
  <c r="U1053" i="1" s="1"/>
  <c r="Q1052" i="1"/>
  <c r="S1051" i="1"/>
  <c r="P1051" i="1"/>
  <c r="O1051" i="1"/>
  <c r="N1051" i="1"/>
  <c r="L1051" i="1"/>
  <c r="D119" i="2" s="1"/>
  <c r="K1051" i="1"/>
  <c r="J1051" i="1"/>
  <c r="I1051" i="1"/>
  <c r="C119" i="2" s="1"/>
  <c r="R1050" i="1"/>
  <c r="Q1050" i="1"/>
  <c r="M1050" i="1" s="1"/>
  <c r="T1050" i="1" s="1"/>
  <c r="U1050" i="1" s="1"/>
  <c r="Q1049" i="1"/>
  <c r="M1049" i="1" s="1"/>
  <c r="T1049" i="1" s="1"/>
  <c r="U1049" i="1" s="1"/>
  <c r="U1048" i="1"/>
  <c r="Q1048" i="1"/>
  <c r="M1048" i="1" s="1"/>
  <c r="U1047" i="1"/>
  <c r="R1047" i="1"/>
  <c r="Q1047" i="1"/>
  <c r="M1047" i="1" s="1"/>
  <c r="U1046" i="1"/>
  <c r="R1046" i="1"/>
  <c r="Q1046" i="1"/>
  <c r="M1046" i="1" s="1"/>
  <c r="U1045" i="1"/>
  <c r="Q1045" i="1"/>
  <c r="R1044" i="1"/>
  <c r="Q1044" i="1"/>
  <c r="M1044" i="1" s="1"/>
  <c r="T1044" i="1" s="1"/>
  <c r="U1044" i="1" s="1"/>
  <c r="S1043" i="1"/>
  <c r="P1043" i="1"/>
  <c r="O1043" i="1"/>
  <c r="N1043" i="1"/>
  <c r="L1043" i="1"/>
  <c r="D118" i="2" s="1"/>
  <c r="K1043" i="1"/>
  <c r="J1043" i="1"/>
  <c r="I1043" i="1"/>
  <c r="C118" i="2" s="1"/>
  <c r="R1042" i="1"/>
  <c r="Q1042" i="1"/>
  <c r="M1042" i="1" s="1"/>
  <c r="T1042" i="1" s="1"/>
  <c r="U1042" i="1" s="1"/>
  <c r="S1041" i="1"/>
  <c r="R1041" i="1"/>
  <c r="Q1041" i="1"/>
  <c r="P1041" i="1"/>
  <c r="O1041" i="1"/>
  <c r="N1041" i="1"/>
  <c r="L1041" i="1"/>
  <c r="D117" i="2" s="1"/>
  <c r="K1041" i="1"/>
  <c r="J1041" i="1"/>
  <c r="I1041" i="1"/>
  <c r="C117" i="2" s="1"/>
  <c r="R1040" i="1"/>
  <c r="Q1040" i="1"/>
  <c r="M1040" i="1"/>
  <c r="T1040" i="1" s="1"/>
  <c r="U1040" i="1" s="1"/>
  <c r="Q1039" i="1"/>
  <c r="M1039" i="1" s="1"/>
  <c r="T1039" i="1" s="1"/>
  <c r="U1039" i="1" s="1"/>
  <c r="R1038" i="1"/>
  <c r="Q1038" i="1"/>
  <c r="M1038" i="1" s="1"/>
  <c r="T1038" i="1" s="1"/>
  <c r="U1038" i="1" s="1"/>
  <c r="Q1037" i="1"/>
  <c r="U1036" i="1"/>
  <c r="Q1036" i="1"/>
  <c r="R1036" i="1" s="1"/>
  <c r="M1036" i="1"/>
  <c r="T1036" i="1" s="1"/>
  <c r="Q1035" i="1"/>
  <c r="Q1034" i="1"/>
  <c r="M1034" i="1" s="1"/>
  <c r="T1034" i="1" s="1"/>
  <c r="U1034" i="1" s="1"/>
  <c r="T1033" i="1"/>
  <c r="U1033" i="1" s="1"/>
  <c r="R1033" i="1"/>
  <c r="Q1033" i="1"/>
  <c r="M1033" i="1" s="1"/>
  <c r="Q1032" i="1"/>
  <c r="M1032" i="1" s="1"/>
  <c r="T1032" i="1" s="1"/>
  <c r="U1032" i="1" s="1"/>
  <c r="S1030" i="1"/>
  <c r="P1030" i="1"/>
  <c r="O1030" i="1"/>
  <c r="N1030" i="1"/>
  <c r="L1030" i="1"/>
  <c r="D116" i="2" s="1"/>
  <c r="K1030" i="1"/>
  <c r="J1030" i="1"/>
  <c r="I1030" i="1"/>
  <c r="C116" i="2" s="1"/>
  <c r="Q1029" i="1"/>
  <c r="S1027" i="1"/>
  <c r="P1027" i="1"/>
  <c r="O1027" i="1"/>
  <c r="N1027" i="1"/>
  <c r="L1027" i="1"/>
  <c r="D115" i="2" s="1"/>
  <c r="K1027" i="1"/>
  <c r="J1027" i="1"/>
  <c r="I1027" i="1"/>
  <c r="C115" i="2" s="1"/>
  <c r="R1026" i="1"/>
  <c r="Q1026" i="1"/>
  <c r="M1026" i="1" s="1"/>
  <c r="T1026" i="1" s="1"/>
  <c r="U1026" i="1" s="1"/>
  <c r="Q1025" i="1"/>
  <c r="M1025" i="1" s="1"/>
  <c r="T1025" i="1" s="1"/>
  <c r="U1025" i="1" s="1"/>
  <c r="R1024" i="1"/>
  <c r="Q1024" i="1"/>
  <c r="M1024" i="1"/>
  <c r="T1024" i="1" s="1"/>
  <c r="U1024" i="1" s="1"/>
  <c r="Q1023" i="1"/>
  <c r="R1022" i="1"/>
  <c r="Q1022" i="1"/>
  <c r="M1022" i="1" s="1"/>
  <c r="T1022" i="1" s="1"/>
  <c r="U1022" i="1" s="1"/>
  <c r="R1021" i="1"/>
  <c r="Q1021" i="1"/>
  <c r="M1021" i="1" s="1"/>
  <c r="T1021" i="1" s="1"/>
  <c r="U1021" i="1" s="1"/>
  <c r="Q1020" i="1"/>
  <c r="R1020" i="1" s="1"/>
  <c r="M1020" i="1"/>
  <c r="T1020" i="1" s="1"/>
  <c r="U1020" i="1" s="1"/>
  <c r="Q1019" i="1"/>
  <c r="S1018" i="1"/>
  <c r="P1018" i="1"/>
  <c r="O1018" i="1"/>
  <c r="N1018" i="1"/>
  <c r="L1018" i="1"/>
  <c r="D114" i="2" s="1"/>
  <c r="K1018" i="1"/>
  <c r="J1018" i="1"/>
  <c r="I1018" i="1"/>
  <c r="C114" i="2" s="1"/>
  <c r="Q1017" i="1"/>
  <c r="S1015" i="1"/>
  <c r="P1015" i="1"/>
  <c r="O1015" i="1"/>
  <c r="N1015" i="1"/>
  <c r="L1015" i="1"/>
  <c r="D113" i="2" s="1"/>
  <c r="K1015" i="1"/>
  <c r="J1015" i="1"/>
  <c r="I1015" i="1"/>
  <c r="C113" i="2" s="1"/>
  <c r="S1013" i="1"/>
  <c r="P1013" i="1"/>
  <c r="O1013" i="1"/>
  <c r="N1013" i="1"/>
  <c r="L1013" i="1"/>
  <c r="D112" i="2" s="1"/>
  <c r="K1013" i="1"/>
  <c r="J1013" i="1"/>
  <c r="I1013" i="1"/>
  <c r="C112" i="2" s="1"/>
  <c r="Q1012" i="1"/>
  <c r="R1011" i="1"/>
  <c r="Q1011" i="1"/>
  <c r="M1011" i="1" s="1"/>
  <c r="T1011" i="1" s="1"/>
  <c r="U1011" i="1" s="1"/>
  <c r="Q1010" i="1"/>
  <c r="M1010" i="1" s="1"/>
  <c r="T1010" i="1" s="1"/>
  <c r="U1010" i="1" s="1"/>
  <c r="R1009" i="1"/>
  <c r="Q1009" i="1"/>
  <c r="M1009" i="1"/>
  <c r="T1009" i="1" s="1"/>
  <c r="U1009" i="1" s="1"/>
  <c r="Q1008" i="1"/>
  <c r="Q1007" i="1"/>
  <c r="M1007" i="1" s="1"/>
  <c r="T1007" i="1" s="1"/>
  <c r="U1007" i="1" s="1"/>
  <c r="Q1006" i="1"/>
  <c r="R1005" i="1"/>
  <c r="Q1005" i="1"/>
  <c r="M1005" i="1" s="1"/>
  <c r="T1005" i="1" s="1"/>
  <c r="U1005" i="1" s="1"/>
  <c r="Q1004" i="1"/>
  <c r="R1004" i="1" s="1"/>
  <c r="Q1003" i="1"/>
  <c r="M1003" i="1" s="1"/>
  <c r="T1003" i="1" s="1"/>
  <c r="U1003" i="1" s="1"/>
  <c r="S1002" i="1"/>
  <c r="P1002" i="1"/>
  <c r="O1002" i="1"/>
  <c r="N1002" i="1"/>
  <c r="L1002" i="1"/>
  <c r="D111" i="2" s="1"/>
  <c r="K1002" i="1"/>
  <c r="J1002" i="1"/>
  <c r="I1002" i="1"/>
  <c r="C111" i="2" s="1"/>
  <c r="Q1001" i="1"/>
  <c r="S1000" i="1"/>
  <c r="P1000" i="1"/>
  <c r="O1000" i="1"/>
  <c r="N1000" i="1"/>
  <c r="L1000" i="1"/>
  <c r="D110" i="2" s="1"/>
  <c r="K1000" i="1"/>
  <c r="J1000" i="1"/>
  <c r="I1000" i="1"/>
  <c r="C110" i="2" s="1"/>
  <c r="Q999" i="1"/>
  <c r="R999" i="1" s="1"/>
  <c r="M999" i="1"/>
  <c r="T999" i="1" s="1"/>
  <c r="U999" i="1" s="1"/>
  <c r="Q998" i="1"/>
  <c r="R998" i="1" s="1"/>
  <c r="M998" i="1"/>
  <c r="T998" i="1" s="1"/>
  <c r="U998" i="1" s="1"/>
  <c r="Q997" i="1"/>
  <c r="M997" i="1" s="1"/>
  <c r="T997" i="1" s="1"/>
  <c r="U997" i="1" s="1"/>
  <c r="R996" i="1"/>
  <c r="Q996" i="1"/>
  <c r="M996" i="1" s="1"/>
  <c r="T996" i="1" s="1"/>
  <c r="U996" i="1" s="1"/>
  <c r="S994" i="1"/>
  <c r="P994" i="1"/>
  <c r="O994" i="1"/>
  <c r="N994" i="1"/>
  <c r="L994" i="1"/>
  <c r="D109" i="2" s="1"/>
  <c r="K994" i="1"/>
  <c r="J994" i="1"/>
  <c r="I994" i="1"/>
  <c r="C109" i="2" s="1"/>
  <c r="Q993" i="1"/>
  <c r="M993" i="1" s="1"/>
  <c r="T993" i="1" s="1"/>
  <c r="Q992" i="1"/>
  <c r="M992" i="1" s="1"/>
  <c r="T992" i="1" s="1"/>
  <c r="S991" i="1"/>
  <c r="P991" i="1"/>
  <c r="O991" i="1"/>
  <c r="N991" i="1"/>
  <c r="L991" i="1"/>
  <c r="D108" i="2" s="1"/>
  <c r="K991" i="1"/>
  <c r="J991" i="1"/>
  <c r="I991" i="1"/>
  <c r="C108" i="2" s="1"/>
  <c r="Q990" i="1"/>
  <c r="R990" i="1" s="1"/>
  <c r="R989" i="1" s="1"/>
  <c r="M990" i="1"/>
  <c r="T990" i="1" s="1"/>
  <c r="S989" i="1"/>
  <c r="P989" i="1"/>
  <c r="O989" i="1"/>
  <c r="N989" i="1"/>
  <c r="L989" i="1"/>
  <c r="D107" i="2" s="1"/>
  <c r="K989" i="1"/>
  <c r="J989" i="1"/>
  <c r="I989" i="1"/>
  <c r="C107" i="2" s="1"/>
  <c r="Q988" i="1"/>
  <c r="M988" i="1" s="1"/>
  <c r="T988" i="1" s="1"/>
  <c r="U988" i="1" s="1"/>
  <c r="T986" i="1"/>
  <c r="U986" i="1" s="1"/>
  <c r="Q986" i="1"/>
  <c r="R986" i="1" s="1"/>
  <c r="M986" i="1"/>
  <c r="Q985" i="1"/>
  <c r="R985" i="1" s="1"/>
  <c r="M985" i="1"/>
  <c r="T985" i="1" s="1"/>
  <c r="U985" i="1" s="1"/>
  <c r="Q984" i="1"/>
  <c r="M984" i="1" s="1"/>
  <c r="T984" i="1" s="1"/>
  <c r="U984" i="1" s="1"/>
  <c r="Q983" i="1"/>
  <c r="M983" i="1" s="1"/>
  <c r="T983" i="1" s="1"/>
  <c r="U983" i="1" s="1"/>
  <c r="Q982" i="1"/>
  <c r="R982" i="1" s="1"/>
  <c r="Q981" i="1"/>
  <c r="R981" i="1" s="1"/>
  <c r="Q980" i="1"/>
  <c r="R980" i="1" s="1"/>
  <c r="M980" i="1"/>
  <c r="T980" i="1" s="1"/>
  <c r="U980" i="1" s="1"/>
  <c r="T979" i="1"/>
  <c r="U979" i="1" s="1"/>
  <c r="R979" i="1"/>
  <c r="Q979" i="1"/>
  <c r="M979" i="1" s="1"/>
  <c r="Q978" i="1"/>
  <c r="R978" i="1" s="1"/>
  <c r="M978" i="1"/>
  <c r="T978" i="1" s="1"/>
  <c r="U978" i="1" s="1"/>
  <c r="Q977" i="1"/>
  <c r="R977" i="1" s="1"/>
  <c r="M977" i="1"/>
  <c r="T977" i="1" s="1"/>
  <c r="U977" i="1" s="1"/>
  <c r="R976" i="1"/>
  <c r="Q976" i="1"/>
  <c r="M976" i="1" s="1"/>
  <c r="T976" i="1" s="1"/>
  <c r="U976" i="1" s="1"/>
  <c r="Q975" i="1"/>
  <c r="M975" i="1" s="1"/>
  <c r="T975" i="1" s="1"/>
  <c r="Q974" i="1"/>
  <c r="R974" i="1" s="1"/>
  <c r="S973" i="1"/>
  <c r="P973" i="1"/>
  <c r="O973" i="1"/>
  <c r="N973" i="1"/>
  <c r="L973" i="1"/>
  <c r="D106" i="2" s="1"/>
  <c r="K973" i="1"/>
  <c r="J973" i="1"/>
  <c r="I973" i="1"/>
  <c r="C106" i="2" s="1"/>
  <c r="Q972" i="1"/>
  <c r="Q971" i="1"/>
  <c r="R971" i="1" s="1"/>
  <c r="Q970" i="1"/>
  <c r="R970" i="1" s="1"/>
  <c r="M970" i="1"/>
  <c r="T970" i="1" s="1"/>
  <c r="U970" i="1" s="1"/>
  <c r="S969" i="1"/>
  <c r="P969" i="1"/>
  <c r="O969" i="1"/>
  <c r="N969" i="1"/>
  <c r="L969" i="1"/>
  <c r="D105" i="2" s="1"/>
  <c r="K969" i="1"/>
  <c r="J969" i="1"/>
  <c r="I969" i="1"/>
  <c r="C105" i="2" s="1"/>
  <c r="Q968" i="1"/>
  <c r="Q967" i="1"/>
  <c r="R967" i="1" s="1"/>
  <c r="Q966" i="1"/>
  <c r="M966" i="1" s="1"/>
  <c r="S965" i="1"/>
  <c r="P965" i="1"/>
  <c r="O965" i="1"/>
  <c r="N965" i="1"/>
  <c r="L965" i="1"/>
  <c r="D104" i="2" s="1"/>
  <c r="K965" i="1"/>
  <c r="J965" i="1"/>
  <c r="I965" i="1"/>
  <c r="C104" i="2" s="1"/>
  <c r="Q964" i="1"/>
  <c r="R964" i="1" s="1"/>
  <c r="Q963" i="1"/>
  <c r="R963" i="1" s="1"/>
  <c r="Q962" i="1"/>
  <c r="R962" i="1" s="1"/>
  <c r="Q961" i="1"/>
  <c r="R961" i="1" s="1"/>
  <c r="Q960" i="1"/>
  <c r="R960" i="1" s="1"/>
  <c r="M960" i="1"/>
  <c r="T960" i="1" s="1"/>
  <c r="S958" i="1"/>
  <c r="P958" i="1"/>
  <c r="O958" i="1"/>
  <c r="N958" i="1"/>
  <c r="L958" i="1"/>
  <c r="D103" i="2" s="1"/>
  <c r="K958" i="1"/>
  <c r="J958" i="1"/>
  <c r="I958" i="1"/>
  <c r="C103" i="2" s="1"/>
  <c r="Q957" i="1"/>
  <c r="R957" i="1" s="1"/>
  <c r="Q956" i="1"/>
  <c r="R956" i="1" s="1"/>
  <c r="Q955" i="1"/>
  <c r="M955" i="1" s="1"/>
  <c r="T955" i="1" s="1"/>
  <c r="U955" i="1" s="1"/>
  <c r="Q954" i="1"/>
  <c r="R954" i="1" s="1"/>
  <c r="M954" i="1"/>
  <c r="T954" i="1" s="1"/>
  <c r="U954" i="1" s="1"/>
  <c r="Q953" i="1"/>
  <c r="R953" i="1" s="1"/>
  <c r="Q952" i="1"/>
  <c r="R952" i="1" s="1"/>
  <c r="Q951" i="1"/>
  <c r="M951" i="1" s="1"/>
  <c r="T951" i="1" s="1"/>
  <c r="U951" i="1" s="1"/>
  <c r="R950" i="1"/>
  <c r="Q950" i="1"/>
  <c r="M950" i="1" s="1"/>
  <c r="T950" i="1" s="1"/>
  <c r="U950" i="1" s="1"/>
  <c r="Q949" i="1"/>
  <c r="R949" i="1" s="1"/>
  <c r="Q948" i="1"/>
  <c r="R948" i="1" s="1"/>
  <c r="Q947" i="1"/>
  <c r="M947" i="1" s="1"/>
  <c r="T947" i="1" s="1"/>
  <c r="U947" i="1" s="1"/>
  <c r="Q946" i="1"/>
  <c r="M946" i="1" s="1"/>
  <c r="T946" i="1" s="1"/>
  <c r="R945" i="1"/>
  <c r="Q945" i="1"/>
  <c r="M945" i="1" s="1"/>
  <c r="T945" i="1" s="1"/>
  <c r="U945" i="1" s="1"/>
  <c r="Q944" i="1"/>
  <c r="R944" i="1" s="1"/>
  <c r="M944" i="1"/>
  <c r="T944" i="1" s="1"/>
  <c r="U944" i="1" s="1"/>
  <c r="Q943" i="1"/>
  <c r="R943" i="1" s="1"/>
  <c r="M943" i="1"/>
  <c r="T943" i="1" s="1"/>
  <c r="U943" i="1" s="1"/>
  <c r="Q942" i="1"/>
  <c r="M942" i="1" s="1"/>
  <c r="T942" i="1" s="1"/>
  <c r="U942" i="1" s="1"/>
  <c r="R941" i="1"/>
  <c r="Q941" i="1"/>
  <c r="M941" i="1" s="1"/>
  <c r="T941" i="1" s="1"/>
  <c r="U941" i="1" s="1"/>
  <c r="Q940" i="1"/>
  <c r="R940" i="1" s="1"/>
  <c r="M940" i="1"/>
  <c r="T940" i="1" s="1"/>
  <c r="U940" i="1" s="1"/>
  <c r="Q939" i="1"/>
  <c r="R939" i="1" s="1"/>
  <c r="M939" i="1"/>
  <c r="T939" i="1" s="1"/>
  <c r="U939" i="1" s="1"/>
  <c r="T937" i="1"/>
  <c r="R937" i="1"/>
  <c r="Q937" i="1"/>
  <c r="M937" i="1" s="1"/>
  <c r="Q936" i="1"/>
  <c r="R936" i="1" s="1"/>
  <c r="M936" i="1"/>
  <c r="T936" i="1" s="1"/>
  <c r="U936" i="1" s="1"/>
  <c r="Q935" i="1"/>
  <c r="R935" i="1" s="1"/>
  <c r="M935" i="1"/>
  <c r="T935" i="1" s="1"/>
  <c r="U935" i="1" s="1"/>
  <c r="Q933" i="1"/>
  <c r="M933" i="1" s="1"/>
  <c r="T933" i="1" s="1"/>
  <c r="U933" i="1" s="1"/>
  <c r="T932" i="1"/>
  <c r="U932" i="1" s="1"/>
  <c r="R932" i="1"/>
  <c r="Q932" i="1"/>
  <c r="M932" i="1" s="1"/>
  <c r="Q931" i="1"/>
  <c r="R931" i="1" s="1"/>
  <c r="M931" i="1"/>
  <c r="T931" i="1" s="1"/>
  <c r="U931" i="1" s="1"/>
  <c r="Q930" i="1"/>
  <c r="R930" i="1" s="1"/>
  <c r="Q929" i="1"/>
  <c r="M929" i="1" s="1"/>
  <c r="T929" i="1" s="1"/>
  <c r="U929" i="1" s="1"/>
  <c r="Q928" i="1"/>
  <c r="R928" i="1" s="1"/>
  <c r="M928" i="1"/>
  <c r="T928" i="1" s="1"/>
  <c r="U928" i="1" s="1"/>
  <c r="Q927" i="1"/>
  <c r="Q926" i="1"/>
  <c r="R926" i="1" s="1"/>
  <c r="M926" i="1"/>
  <c r="T926" i="1" s="1"/>
  <c r="U926" i="1" s="1"/>
  <c r="R925" i="1"/>
  <c r="Q925" i="1"/>
  <c r="M925" i="1" s="1"/>
  <c r="T925" i="1" s="1"/>
  <c r="U925" i="1" s="1"/>
  <c r="Q923" i="1"/>
  <c r="R923" i="1" s="1"/>
  <c r="M923" i="1"/>
  <c r="T923" i="1" s="1"/>
  <c r="U923" i="1" s="1"/>
  <c r="U922" i="1"/>
  <c r="R922" i="1"/>
  <c r="Q922" i="1"/>
  <c r="M922" i="1" s="1"/>
  <c r="T922" i="1" s="1"/>
  <c r="Q921" i="1"/>
  <c r="M921" i="1" s="1"/>
  <c r="T921" i="1" s="1"/>
  <c r="U921" i="1" s="1"/>
  <c r="R920" i="1"/>
  <c r="Q920" i="1"/>
  <c r="M920" i="1" s="1"/>
  <c r="T920" i="1" s="1"/>
  <c r="U920" i="1" s="1"/>
  <c r="Q919" i="1"/>
  <c r="R919" i="1" s="1"/>
  <c r="M919" i="1"/>
  <c r="T919" i="1" s="1"/>
  <c r="U919" i="1" s="1"/>
  <c r="Q918" i="1"/>
  <c r="R918" i="1" s="1"/>
  <c r="Q917" i="1"/>
  <c r="M917" i="1" s="1"/>
  <c r="T917" i="1" s="1"/>
  <c r="U917" i="1" s="1"/>
  <c r="T916" i="1"/>
  <c r="U916" i="1" s="1"/>
  <c r="R916" i="1"/>
  <c r="Q916" i="1"/>
  <c r="M916" i="1" s="1"/>
  <c r="Q915" i="1"/>
  <c r="R915" i="1" s="1"/>
  <c r="M915" i="1"/>
  <c r="T915" i="1" s="1"/>
  <c r="U915" i="1" s="1"/>
  <c r="Q914" i="1"/>
  <c r="Q913" i="1"/>
  <c r="R913" i="1" s="1"/>
  <c r="Q912" i="1"/>
  <c r="R912" i="1" s="1"/>
  <c r="M912" i="1"/>
  <c r="T912" i="1" s="1"/>
  <c r="U912" i="1" s="1"/>
  <c r="Q911" i="1"/>
  <c r="R911" i="1" s="1"/>
  <c r="Q910" i="1"/>
  <c r="R910" i="1" s="1"/>
  <c r="Q909" i="1"/>
  <c r="M909" i="1" s="1"/>
  <c r="T909" i="1" s="1"/>
  <c r="U909" i="1" s="1"/>
  <c r="Q908" i="1"/>
  <c r="R908" i="1" s="1"/>
  <c r="M908" i="1"/>
  <c r="T908" i="1" s="1"/>
  <c r="U908" i="1" s="1"/>
  <c r="Q907" i="1"/>
  <c r="Q906" i="1"/>
  <c r="R906" i="1" s="1"/>
  <c r="Q905" i="1"/>
  <c r="M905" i="1" s="1"/>
  <c r="T905" i="1" s="1"/>
  <c r="U905" i="1" s="1"/>
  <c r="Q904" i="1"/>
  <c r="M904" i="1" s="1"/>
  <c r="T904" i="1" s="1"/>
  <c r="R903" i="1"/>
  <c r="Q903" i="1"/>
  <c r="M903" i="1" s="1"/>
  <c r="T903" i="1" s="1"/>
  <c r="U903" i="1" s="1"/>
  <c r="Q902" i="1"/>
  <c r="R902" i="1" s="1"/>
  <c r="M902" i="1"/>
  <c r="T902" i="1" s="1"/>
  <c r="U902" i="1" s="1"/>
  <c r="Q901" i="1"/>
  <c r="R901" i="1" s="1"/>
  <c r="R900" i="1"/>
  <c r="Q900" i="1"/>
  <c r="M900" i="1" s="1"/>
  <c r="T900" i="1" s="1"/>
  <c r="U900" i="1" s="1"/>
  <c r="T899" i="1"/>
  <c r="U899" i="1" s="1"/>
  <c r="R899" i="1"/>
  <c r="Q899" i="1"/>
  <c r="M899" i="1"/>
  <c r="Q898" i="1"/>
  <c r="R898" i="1" s="1"/>
  <c r="M898" i="1"/>
  <c r="T898" i="1" s="1"/>
  <c r="U898" i="1" s="1"/>
  <c r="Q897" i="1"/>
  <c r="R897" i="1" s="1"/>
  <c r="Q896" i="1"/>
  <c r="M896" i="1" s="1"/>
  <c r="T896" i="1" s="1"/>
  <c r="U896" i="1" s="1"/>
  <c r="Q895" i="1"/>
  <c r="R895" i="1" s="1"/>
  <c r="M895" i="1"/>
  <c r="T895" i="1" s="1"/>
  <c r="U895" i="1" s="1"/>
  <c r="Q894" i="1"/>
  <c r="R894" i="1" s="1"/>
  <c r="M894" i="1"/>
  <c r="T894" i="1" s="1"/>
  <c r="U894" i="1" s="1"/>
  <c r="Q893" i="1"/>
  <c r="R893" i="1" s="1"/>
  <c r="T891" i="1"/>
  <c r="U891" i="1" s="1"/>
  <c r="R891" i="1"/>
  <c r="Q891" i="1"/>
  <c r="M891" i="1"/>
  <c r="Q890" i="1"/>
  <c r="R890" i="1" s="1"/>
  <c r="M890" i="1"/>
  <c r="T890" i="1" s="1"/>
  <c r="U890" i="1" s="1"/>
  <c r="Q889" i="1"/>
  <c r="R889" i="1" s="1"/>
  <c r="Q888" i="1"/>
  <c r="M888" i="1" s="1"/>
  <c r="T888" i="1" s="1"/>
  <c r="U888" i="1" s="1"/>
  <c r="Q887" i="1"/>
  <c r="R887" i="1" s="1"/>
  <c r="M887" i="1"/>
  <c r="T887" i="1" s="1"/>
  <c r="U887" i="1" s="1"/>
  <c r="Q886" i="1"/>
  <c r="R886" i="1" s="1"/>
  <c r="M886" i="1"/>
  <c r="T886" i="1" s="1"/>
  <c r="U886" i="1" s="1"/>
  <c r="Q885" i="1"/>
  <c r="R885" i="1" s="1"/>
  <c r="Q884" i="1"/>
  <c r="R884" i="1" s="1"/>
  <c r="Q883" i="1"/>
  <c r="M883" i="1" s="1"/>
  <c r="T883" i="1" s="1"/>
  <c r="U883" i="1" s="1"/>
  <c r="Q882" i="1"/>
  <c r="R882" i="1" s="1"/>
  <c r="M882" i="1"/>
  <c r="T882" i="1" s="1"/>
  <c r="U882" i="1" s="1"/>
  <c r="Q881" i="1"/>
  <c r="Q880" i="1"/>
  <c r="R880" i="1" s="1"/>
  <c r="Q879" i="1"/>
  <c r="T878" i="1"/>
  <c r="U878" i="1" s="1"/>
  <c r="R878" i="1"/>
  <c r="Q878" i="1"/>
  <c r="M878" i="1"/>
  <c r="Q876" i="1"/>
  <c r="R876" i="1" s="1"/>
  <c r="Q875" i="1"/>
  <c r="R875" i="1" s="1"/>
  <c r="R874" i="1"/>
  <c r="N874" i="1"/>
  <c r="N853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R868" i="1" s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R860" i="1" s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S853" i="1"/>
  <c r="P853" i="1"/>
  <c r="O853" i="1"/>
  <c r="L853" i="1"/>
  <c r="D102" i="2" s="1"/>
  <c r="K853" i="1"/>
  <c r="J853" i="1"/>
  <c r="I853" i="1"/>
  <c r="C102" i="2" s="1"/>
  <c r="O852" i="1"/>
  <c r="Q850" i="1"/>
  <c r="R850" i="1" s="1"/>
  <c r="R848" i="1" s="1"/>
  <c r="M850" i="1"/>
  <c r="T850" i="1" s="1"/>
  <c r="R849" i="1"/>
  <c r="Q849" i="1"/>
  <c r="M849" i="1"/>
  <c r="S848" i="1"/>
  <c r="P848" i="1"/>
  <c r="O848" i="1"/>
  <c r="N848" i="1"/>
  <c r="L848" i="1"/>
  <c r="D99" i="2" s="1"/>
  <c r="K848" i="1"/>
  <c r="J848" i="1"/>
  <c r="I848" i="1"/>
  <c r="C99" i="2" s="1"/>
  <c r="Q847" i="1"/>
  <c r="M847" i="1" s="1"/>
  <c r="T847" i="1" s="1"/>
  <c r="R846" i="1"/>
  <c r="Q846" i="1"/>
  <c r="M846" i="1" s="1"/>
  <c r="T846" i="1" s="1"/>
  <c r="Q845" i="1"/>
  <c r="M845" i="1" s="1"/>
  <c r="T845" i="1" s="1"/>
  <c r="R844" i="1"/>
  <c r="Q844" i="1"/>
  <c r="M844" i="1" s="1"/>
  <c r="T844" i="1" s="1"/>
  <c r="Q843" i="1"/>
  <c r="M843" i="1" s="1"/>
  <c r="T843" i="1" s="1"/>
  <c r="Q841" i="1"/>
  <c r="M841" i="1" s="1"/>
  <c r="S840" i="1"/>
  <c r="P840" i="1"/>
  <c r="O840" i="1"/>
  <c r="N840" i="1"/>
  <c r="L840" i="1"/>
  <c r="D98" i="2" s="1"/>
  <c r="K840" i="1"/>
  <c r="J840" i="1"/>
  <c r="I840" i="1"/>
  <c r="C98" i="2" s="1"/>
  <c r="Q839" i="1"/>
  <c r="R839" i="1" s="1"/>
  <c r="Q838" i="1"/>
  <c r="R838" i="1" s="1"/>
  <c r="Q837" i="1"/>
  <c r="R837" i="1" s="1"/>
  <c r="Q836" i="1"/>
  <c r="R836" i="1" s="1"/>
  <c r="Q835" i="1"/>
  <c r="R835" i="1" s="1"/>
  <c r="Q834" i="1"/>
  <c r="R834" i="1" s="1"/>
  <c r="Q833" i="1"/>
  <c r="R833" i="1" s="1"/>
  <c r="Q832" i="1"/>
  <c r="R832" i="1" s="1"/>
  <c r="S830" i="1"/>
  <c r="P830" i="1"/>
  <c r="O830" i="1"/>
  <c r="N830" i="1"/>
  <c r="N829" i="1" s="1"/>
  <c r="L830" i="1"/>
  <c r="K830" i="1"/>
  <c r="J830" i="1"/>
  <c r="I830" i="1"/>
  <c r="C97" i="2" s="1"/>
  <c r="C96" i="2" s="1"/>
  <c r="P829" i="1"/>
  <c r="S827" i="1"/>
  <c r="P827" i="1"/>
  <c r="P799" i="1" s="1"/>
  <c r="O827" i="1"/>
  <c r="O799" i="1" s="1"/>
  <c r="N827" i="1"/>
  <c r="L827" i="1"/>
  <c r="D95" i="2" s="1"/>
  <c r="K827" i="1"/>
  <c r="J827" i="1"/>
  <c r="I827" i="1"/>
  <c r="C95" i="2" s="1"/>
  <c r="Q826" i="1"/>
  <c r="M826" i="1" s="1"/>
  <c r="T826" i="1" s="1"/>
  <c r="R825" i="1"/>
  <c r="Q825" i="1"/>
  <c r="M825" i="1" s="1"/>
  <c r="T825" i="1" s="1"/>
  <c r="Q824" i="1"/>
  <c r="M824" i="1" s="1"/>
  <c r="T824" i="1" s="1"/>
  <c r="R823" i="1"/>
  <c r="Q823" i="1"/>
  <c r="M823" i="1" s="1"/>
  <c r="T823" i="1" s="1"/>
  <c r="Q822" i="1"/>
  <c r="M822" i="1" s="1"/>
  <c r="T822" i="1" s="1"/>
  <c r="R821" i="1"/>
  <c r="Q821" i="1"/>
  <c r="M821" i="1" s="1"/>
  <c r="T821" i="1" s="1"/>
  <c r="Q820" i="1"/>
  <c r="M820" i="1" s="1"/>
  <c r="T820" i="1" s="1"/>
  <c r="R819" i="1"/>
  <c r="Q819" i="1"/>
  <c r="M819" i="1" s="1"/>
  <c r="T819" i="1" s="1"/>
  <c r="Q818" i="1"/>
  <c r="M818" i="1" s="1"/>
  <c r="T818" i="1" s="1"/>
  <c r="R817" i="1"/>
  <c r="Q817" i="1"/>
  <c r="M817" i="1" s="1"/>
  <c r="T817" i="1" s="1"/>
  <c r="Q816" i="1"/>
  <c r="M816" i="1" s="1"/>
  <c r="T816" i="1" s="1"/>
  <c r="R815" i="1"/>
  <c r="Q815" i="1"/>
  <c r="M815" i="1" s="1"/>
  <c r="T815" i="1" s="1"/>
  <c r="Q814" i="1"/>
  <c r="M814" i="1" s="1"/>
  <c r="T814" i="1" s="1"/>
  <c r="R813" i="1"/>
  <c r="Q813" i="1"/>
  <c r="M813" i="1" s="1"/>
  <c r="T813" i="1" s="1"/>
  <c r="Q812" i="1"/>
  <c r="M812" i="1" s="1"/>
  <c r="T812" i="1" s="1"/>
  <c r="R811" i="1"/>
  <c r="Q811" i="1"/>
  <c r="M811" i="1" s="1"/>
  <c r="T811" i="1" s="1"/>
  <c r="Q810" i="1"/>
  <c r="M810" i="1" s="1"/>
  <c r="T810" i="1" s="1"/>
  <c r="R809" i="1"/>
  <c r="Q809" i="1"/>
  <c r="M809" i="1" s="1"/>
  <c r="T809" i="1" s="1"/>
  <c r="Q808" i="1"/>
  <c r="M808" i="1" s="1"/>
  <c r="T808" i="1" s="1"/>
  <c r="R807" i="1"/>
  <c r="Q807" i="1"/>
  <c r="M807" i="1" s="1"/>
  <c r="T807" i="1" s="1"/>
  <c r="Q806" i="1"/>
  <c r="M806" i="1" s="1"/>
  <c r="T806" i="1" s="1"/>
  <c r="R805" i="1"/>
  <c r="Q805" i="1"/>
  <c r="M805" i="1" s="1"/>
  <c r="T805" i="1" s="1"/>
  <c r="Q804" i="1"/>
  <c r="M804" i="1" s="1"/>
  <c r="T804" i="1" s="1"/>
  <c r="R803" i="1"/>
  <c r="Q803" i="1"/>
  <c r="M803" i="1" s="1"/>
  <c r="S802" i="1"/>
  <c r="Q802" i="1"/>
  <c r="P802" i="1"/>
  <c r="O802" i="1"/>
  <c r="N802" i="1"/>
  <c r="L802" i="1"/>
  <c r="D94" i="2" s="1"/>
  <c r="K802" i="1"/>
  <c r="J802" i="1"/>
  <c r="I802" i="1"/>
  <c r="C94" i="2" s="1"/>
  <c r="Q801" i="1"/>
  <c r="S800" i="1"/>
  <c r="S799" i="1" s="1"/>
  <c r="P800" i="1"/>
  <c r="O800" i="1"/>
  <c r="N800" i="1"/>
  <c r="L800" i="1"/>
  <c r="D93" i="2" s="1"/>
  <c r="K800" i="1"/>
  <c r="K799" i="1" s="1"/>
  <c r="J800" i="1"/>
  <c r="J799" i="1" s="1"/>
  <c r="I800" i="1"/>
  <c r="C93" i="2" s="1"/>
  <c r="R798" i="1"/>
  <c r="Q798" i="1"/>
  <c r="M798" i="1" s="1"/>
  <c r="T798" i="1" s="1"/>
  <c r="R797" i="1"/>
  <c r="Q797" i="1"/>
  <c r="M797" i="1" s="1"/>
  <c r="T797" i="1" s="1"/>
  <c r="R796" i="1"/>
  <c r="R795" i="1" s="1"/>
  <c r="R794" i="1" s="1"/>
  <c r="Q796" i="1"/>
  <c r="Q795" i="1" s="1"/>
  <c r="Q794" i="1" s="1"/>
  <c r="S795" i="1"/>
  <c r="S794" i="1" s="1"/>
  <c r="P795" i="1"/>
  <c r="P794" i="1" s="1"/>
  <c r="O795" i="1"/>
  <c r="O794" i="1" s="1"/>
  <c r="N795" i="1"/>
  <c r="N794" i="1" s="1"/>
  <c r="L795" i="1"/>
  <c r="D91" i="2" s="1"/>
  <c r="D90" i="2" s="1"/>
  <c r="K795" i="1"/>
  <c r="K794" i="1" s="1"/>
  <c r="J795" i="1"/>
  <c r="I795" i="1"/>
  <c r="C91" i="2" s="1"/>
  <c r="C90" i="2" s="1"/>
  <c r="J794" i="1"/>
  <c r="Q793" i="1"/>
  <c r="R793" i="1" s="1"/>
  <c r="Q792" i="1"/>
  <c r="R792" i="1" s="1"/>
  <c r="Q791" i="1"/>
  <c r="R791" i="1" s="1"/>
  <c r="S790" i="1"/>
  <c r="P790" i="1"/>
  <c r="O790" i="1"/>
  <c r="O778" i="1" s="1"/>
  <c r="N790" i="1"/>
  <c r="N778" i="1" s="1"/>
  <c r="L790" i="1"/>
  <c r="D89" i="2" s="1"/>
  <c r="K790" i="1"/>
  <c r="J790" i="1"/>
  <c r="I790" i="1"/>
  <c r="C89" i="2" s="1"/>
  <c r="Q789" i="1"/>
  <c r="R789" i="1" s="1"/>
  <c r="M789" i="1"/>
  <c r="T789" i="1" s="1"/>
  <c r="Q788" i="1"/>
  <c r="Q787" i="1"/>
  <c r="R787" i="1" s="1"/>
  <c r="M787" i="1"/>
  <c r="T787" i="1" s="1"/>
  <c r="Q786" i="1"/>
  <c r="R786" i="1" s="1"/>
  <c r="Q785" i="1"/>
  <c r="R785" i="1" s="1"/>
  <c r="M785" i="1"/>
  <c r="T785" i="1" s="1"/>
  <c r="Q784" i="1"/>
  <c r="Q783" i="1"/>
  <c r="R783" i="1" s="1"/>
  <c r="M783" i="1"/>
  <c r="T783" i="1" s="1"/>
  <c r="Q782" i="1"/>
  <c r="R782" i="1" s="1"/>
  <c r="Q781" i="1"/>
  <c r="R781" i="1" s="1"/>
  <c r="M781" i="1"/>
  <c r="T781" i="1" s="1"/>
  <c r="Q780" i="1"/>
  <c r="S779" i="1"/>
  <c r="P779" i="1"/>
  <c r="P778" i="1" s="1"/>
  <c r="O779" i="1"/>
  <c r="N779" i="1"/>
  <c r="L779" i="1"/>
  <c r="K779" i="1"/>
  <c r="K778" i="1" s="1"/>
  <c r="J779" i="1"/>
  <c r="I779" i="1"/>
  <c r="C88" i="2" s="1"/>
  <c r="S778" i="1"/>
  <c r="J778" i="1"/>
  <c r="R777" i="1"/>
  <c r="R776" i="1" s="1"/>
  <c r="Q777" i="1"/>
  <c r="M777" i="1" s="1"/>
  <c r="S776" i="1"/>
  <c r="Q776" i="1"/>
  <c r="P776" i="1"/>
  <c r="O776" i="1"/>
  <c r="N776" i="1"/>
  <c r="L776" i="1"/>
  <c r="D86" i="2" s="1"/>
  <c r="K776" i="1"/>
  <c r="J776" i="1"/>
  <c r="I776" i="1"/>
  <c r="C86" i="2" s="1"/>
  <c r="Q775" i="1"/>
  <c r="Q774" i="1"/>
  <c r="Q773" i="1"/>
  <c r="Q772" i="1"/>
  <c r="Q771" i="1"/>
  <c r="Q770" i="1"/>
  <c r="R770" i="1" s="1"/>
  <c r="Q769" i="1"/>
  <c r="R769" i="1" s="1"/>
  <c r="Q768" i="1"/>
  <c r="R768" i="1" s="1"/>
  <c r="S767" i="1"/>
  <c r="P767" i="1"/>
  <c r="O767" i="1"/>
  <c r="N767" i="1"/>
  <c r="L767" i="1"/>
  <c r="D85" i="2" s="1"/>
  <c r="K767" i="1"/>
  <c r="J767" i="1"/>
  <c r="I767" i="1"/>
  <c r="C85" i="2" s="1"/>
  <c r="Q766" i="1"/>
  <c r="R766" i="1" s="1"/>
  <c r="M766" i="1"/>
  <c r="T766" i="1" s="1"/>
  <c r="Q765" i="1"/>
  <c r="Q764" i="1"/>
  <c r="R764" i="1" s="1"/>
  <c r="M764" i="1"/>
  <c r="T764" i="1" s="1"/>
  <c r="S762" i="1"/>
  <c r="P762" i="1"/>
  <c r="O762" i="1"/>
  <c r="N762" i="1"/>
  <c r="N761" i="1" s="1"/>
  <c r="L762" i="1"/>
  <c r="K762" i="1"/>
  <c r="J762" i="1"/>
  <c r="I762" i="1"/>
  <c r="C84" i="2" s="1"/>
  <c r="S761" i="1"/>
  <c r="K761" i="1"/>
  <c r="Q760" i="1"/>
  <c r="M760" i="1" s="1"/>
  <c r="T760" i="1" s="1"/>
  <c r="Q759" i="1"/>
  <c r="M759" i="1" s="1"/>
  <c r="T759" i="1" s="1"/>
  <c r="Q758" i="1"/>
  <c r="M758" i="1" s="1"/>
  <c r="T758" i="1" s="1"/>
  <c r="Q757" i="1"/>
  <c r="M757" i="1" s="1"/>
  <c r="T757" i="1" s="1"/>
  <c r="Q756" i="1"/>
  <c r="M756" i="1" s="1"/>
  <c r="T756" i="1" s="1"/>
  <c r="Q755" i="1"/>
  <c r="M755" i="1" s="1"/>
  <c r="T755" i="1" s="1"/>
  <c r="Q754" i="1"/>
  <c r="M754" i="1" s="1"/>
  <c r="T754" i="1" s="1"/>
  <c r="T753" i="1"/>
  <c r="Q753" i="1"/>
  <c r="M753" i="1" s="1"/>
  <c r="Q752" i="1"/>
  <c r="M752" i="1" s="1"/>
  <c r="T752" i="1" s="1"/>
  <c r="Q751" i="1"/>
  <c r="M751" i="1" s="1"/>
  <c r="T751" i="1" s="1"/>
  <c r="Q750" i="1"/>
  <c r="M750" i="1" s="1"/>
  <c r="T750" i="1" s="1"/>
  <c r="T749" i="1"/>
  <c r="Q749" i="1"/>
  <c r="M749" i="1" s="1"/>
  <c r="Q748" i="1"/>
  <c r="M748" i="1" s="1"/>
  <c r="T748" i="1" s="1"/>
  <c r="Q747" i="1"/>
  <c r="M747" i="1" s="1"/>
  <c r="T747" i="1" s="1"/>
  <c r="Q746" i="1"/>
  <c r="M746" i="1" s="1"/>
  <c r="T746" i="1" s="1"/>
  <c r="S744" i="1"/>
  <c r="P744" i="1"/>
  <c r="O744" i="1"/>
  <c r="N744" i="1"/>
  <c r="L744" i="1"/>
  <c r="D82" i="2" s="1"/>
  <c r="K744" i="1"/>
  <c r="J744" i="1"/>
  <c r="I744" i="1"/>
  <c r="C82" i="2" s="1"/>
  <c r="R743" i="1"/>
  <c r="Q743" i="1"/>
  <c r="M743" i="1"/>
  <c r="T743" i="1" s="1"/>
  <c r="Q742" i="1"/>
  <c r="Q741" i="1"/>
  <c r="R741" i="1" s="1"/>
  <c r="Q740" i="1"/>
  <c r="R740" i="1" s="1"/>
  <c r="M740" i="1"/>
  <c r="T740" i="1" s="1"/>
  <c r="S738" i="1"/>
  <c r="P738" i="1"/>
  <c r="O738" i="1"/>
  <c r="N738" i="1"/>
  <c r="L738" i="1"/>
  <c r="D81" i="2" s="1"/>
  <c r="K738" i="1"/>
  <c r="J738" i="1"/>
  <c r="I738" i="1"/>
  <c r="C81" i="2" s="1"/>
  <c r="Q737" i="1"/>
  <c r="R737" i="1" s="1"/>
  <c r="Q736" i="1"/>
  <c r="R736" i="1" s="1"/>
  <c r="M736" i="1"/>
  <c r="T736" i="1" s="1"/>
  <c r="S734" i="1"/>
  <c r="P734" i="1"/>
  <c r="O734" i="1"/>
  <c r="N734" i="1"/>
  <c r="L734" i="1"/>
  <c r="D80" i="2" s="1"/>
  <c r="K734" i="1"/>
  <c r="J734" i="1"/>
  <c r="I734" i="1"/>
  <c r="C80" i="2" s="1"/>
  <c r="S732" i="1"/>
  <c r="P732" i="1"/>
  <c r="O732" i="1"/>
  <c r="N732" i="1"/>
  <c r="L732" i="1"/>
  <c r="D79" i="2" s="1"/>
  <c r="K732" i="1"/>
  <c r="J732" i="1"/>
  <c r="I732" i="1"/>
  <c r="C79" i="2" s="1"/>
  <c r="Q731" i="1"/>
  <c r="Q730" i="1"/>
  <c r="M730" i="1" s="1"/>
  <c r="T730" i="1" s="1"/>
  <c r="Q729" i="1"/>
  <c r="M729" i="1" s="1"/>
  <c r="T729" i="1" s="1"/>
  <c r="Q728" i="1"/>
  <c r="M728" i="1" s="1"/>
  <c r="T728" i="1" s="1"/>
  <c r="R727" i="1"/>
  <c r="Q727" i="1"/>
  <c r="M727" i="1" s="1"/>
  <c r="T727" i="1" s="1"/>
  <c r="Q726" i="1"/>
  <c r="M726" i="1" s="1"/>
  <c r="T726" i="1" s="1"/>
  <c r="T725" i="1"/>
  <c r="R725" i="1"/>
  <c r="Q725" i="1"/>
  <c r="M725" i="1" s="1"/>
  <c r="Q724" i="1"/>
  <c r="R723" i="1"/>
  <c r="Q723" i="1"/>
  <c r="M723" i="1" s="1"/>
  <c r="T723" i="1" s="1"/>
  <c r="Q722" i="1"/>
  <c r="M722" i="1" s="1"/>
  <c r="T722" i="1" s="1"/>
  <c r="T721" i="1"/>
  <c r="Q721" i="1"/>
  <c r="M721" i="1" s="1"/>
  <c r="S720" i="1"/>
  <c r="P720" i="1"/>
  <c r="O720" i="1"/>
  <c r="N720" i="1"/>
  <c r="L720" i="1"/>
  <c r="D78" i="2" s="1"/>
  <c r="K720" i="1"/>
  <c r="J720" i="1"/>
  <c r="I720" i="1"/>
  <c r="C78" i="2" s="1"/>
  <c r="Q719" i="1"/>
  <c r="M719" i="1" s="1"/>
  <c r="T719" i="1" s="1"/>
  <c r="R718" i="1"/>
  <c r="Q718" i="1"/>
  <c r="M718" i="1" s="1"/>
  <c r="T718" i="1" s="1"/>
  <c r="Q717" i="1"/>
  <c r="M717" i="1" s="1"/>
  <c r="T717" i="1" s="1"/>
  <c r="Q716" i="1"/>
  <c r="M716" i="1" s="1"/>
  <c r="T716" i="1" s="1"/>
  <c r="Q715" i="1"/>
  <c r="M715" i="1" s="1"/>
  <c r="T715" i="1" s="1"/>
  <c r="R714" i="1"/>
  <c r="Q714" i="1"/>
  <c r="M714" i="1" s="1"/>
  <c r="T714" i="1" s="1"/>
  <c r="Q713" i="1"/>
  <c r="M713" i="1" s="1"/>
  <c r="T713" i="1" s="1"/>
  <c r="Q712" i="1"/>
  <c r="M712" i="1" s="1"/>
  <c r="T712" i="1" s="1"/>
  <c r="Q711" i="1"/>
  <c r="M711" i="1" s="1"/>
  <c r="T711" i="1" s="1"/>
  <c r="R710" i="1"/>
  <c r="Q710" i="1"/>
  <c r="M710" i="1" s="1"/>
  <c r="T710" i="1" s="1"/>
  <c r="Q709" i="1"/>
  <c r="M709" i="1" s="1"/>
  <c r="T709" i="1" s="1"/>
  <c r="Q708" i="1"/>
  <c r="M708" i="1" s="1"/>
  <c r="T708" i="1" s="1"/>
  <c r="Q707" i="1"/>
  <c r="M707" i="1" s="1"/>
  <c r="S706" i="1"/>
  <c r="P706" i="1"/>
  <c r="O706" i="1"/>
  <c r="N706" i="1"/>
  <c r="L706" i="1"/>
  <c r="D77" i="2" s="1"/>
  <c r="K706" i="1"/>
  <c r="J706" i="1"/>
  <c r="I706" i="1"/>
  <c r="C77" i="2" s="1"/>
  <c r="Q705" i="1"/>
  <c r="R705" i="1" s="1"/>
  <c r="Q704" i="1"/>
  <c r="R704" i="1" s="1"/>
  <c r="Q703" i="1"/>
  <c r="R703" i="1" s="1"/>
  <c r="R702" i="1" s="1"/>
  <c r="S702" i="1"/>
  <c r="P702" i="1"/>
  <c r="O702" i="1"/>
  <c r="N702" i="1"/>
  <c r="L702" i="1"/>
  <c r="D76" i="2" s="1"/>
  <c r="K702" i="1"/>
  <c r="J702" i="1"/>
  <c r="I702" i="1"/>
  <c r="C76" i="2" s="1"/>
  <c r="Q701" i="1"/>
  <c r="R701" i="1" s="1"/>
  <c r="M701" i="1"/>
  <c r="T701" i="1" s="1"/>
  <c r="T700" i="1"/>
  <c r="R700" i="1"/>
  <c r="Q700" i="1"/>
  <c r="M700" i="1"/>
  <c r="Q699" i="1"/>
  <c r="R699" i="1" s="1"/>
  <c r="M699" i="1"/>
  <c r="T699" i="1" s="1"/>
  <c r="T698" i="1"/>
  <c r="R698" i="1"/>
  <c r="Q698" i="1"/>
  <c r="M698" i="1"/>
  <c r="Q697" i="1"/>
  <c r="R697" i="1" s="1"/>
  <c r="M697" i="1"/>
  <c r="T697" i="1" s="1"/>
  <c r="T696" i="1"/>
  <c r="R696" i="1"/>
  <c r="Q696" i="1"/>
  <c r="M696" i="1"/>
  <c r="Q695" i="1"/>
  <c r="R695" i="1" s="1"/>
  <c r="M695" i="1"/>
  <c r="T695" i="1" s="1"/>
  <c r="T694" i="1"/>
  <c r="R694" i="1"/>
  <c r="Q694" i="1"/>
  <c r="M694" i="1"/>
  <c r="Q693" i="1"/>
  <c r="R693" i="1" s="1"/>
  <c r="M693" i="1"/>
  <c r="T693" i="1" s="1"/>
  <c r="T692" i="1"/>
  <c r="R692" i="1"/>
  <c r="Q692" i="1"/>
  <c r="M692" i="1"/>
  <c r="Q691" i="1"/>
  <c r="R691" i="1" s="1"/>
  <c r="M691" i="1"/>
  <c r="T691" i="1" s="1"/>
  <c r="T690" i="1"/>
  <c r="R690" i="1"/>
  <c r="Q690" i="1"/>
  <c r="M690" i="1"/>
  <c r="T688" i="1"/>
  <c r="R688" i="1"/>
  <c r="Q688" i="1"/>
  <c r="M688" i="1"/>
  <c r="S687" i="1"/>
  <c r="P687" i="1"/>
  <c r="O687" i="1"/>
  <c r="N687" i="1"/>
  <c r="L687" i="1"/>
  <c r="D75" i="2" s="1"/>
  <c r="K687" i="1"/>
  <c r="J687" i="1"/>
  <c r="I687" i="1"/>
  <c r="C75" i="2" s="1"/>
  <c r="Q686" i="1"/>
  <c r="M686" i="1" s="1"/>
  <c r="T686" i="1" s="1"/>
  <c r="S685" i="1"/>
  <c r="P685" i="1"/>
  <c r="O685" i="1"/>
  <c r="N685" i="1"/>
  <c r="L685" i="1"/>
  <c r="D74" i="2" s="1"/>
  <c r="K685" i="1"/>
  <c r="J685" i="1"/>
  <c r="I685" i="1"/>
  <c r="C74" i="2" s="1"/>
  <c r="Q684" i="1"/>
  <c r="Q683" i="1"/>
  <c r="M683" i="1" s="1"/>
  <c r="T683" i="1" s="1"/>
  <c r="Q682" i="1"/>
  <c r="R682" i="1" s="1"/>
  <c r="M682" i="1"/>
  <c r="T682" i="1" s="1"/>
  <c r="Q681" i="1"/>
  <c r="M681" i="1" s="1"/>
  <c r="T681" i="1" s="1"/>
  <c r="Q680" i="1"/>
  <c r="Q679" i="1"/>
  <c r="M679" i="1" s="1"/>
  <c r="T679" i="1" s="1"/>
  <c r="Q678" i="1"/>
  <c r="R678" i="1" s="1"/>
  <c r="M678" i="1"/>
  <c r="T678" i="1" s="1"/>
  <c r="Q677" i="1"/>
  <c r="M677" i="1" s="1"/>
  <c r="T677" i="1" s="1"/>
  <c r="Q676" i="1"/>
  <c r="Q675" i="1"/>
  <c r="M675" i="1" s="1"/>
  <c r="T675" i="1" s="1"/>
  <c r="Q674" i="1"/>
  <c r="R674" i="1" s="1"/>
  <c r="M674" i="1"/>
  <c r="T674" i="1" s="1"/>
  <c r="Q673" i="1"/>
  <c r="M673" i="1" s="1"/>
  <c r="T673" i="1" s="1"/>
  <c r="Q672" i="1"/>
  <c r="Q671" i="1"/>
  <c r="M671" i="1" s="1"/>
  <c r="T671" i="1" s="1"/>
  <c r="Q670" i="1"/>
  <c r="R670" i="1" s="1"/>
  <c r="M670" i="1"/>
  <c r="T670" i="1" s="1"/>
  <c r="Q669" i="1"/>
  <c r="M669" i="1" s="1"/>
  <c r="T669" i="1" s="1"/>
  <c r="Q668" i="1"/>
  <c r="Q667" i="1"/>
  <c r="M667" i="1" s="1"/>
  <c r="T667" i="1" s="1"/>
  <c r="Q666" i="1"/>
  <c r="R666" i="1" s="1"/>
  <c r="M666" i="1"/>
  <c r="T666" i="1" s="1"/>
  <c r="Q665" i="1"/>
  <c r="M665" i="1" s="1"/>
  <c r="T665" i="1" s="1"/>
  <c r="Q664" i="1"/>
  <c r="Q663" i="1"/>
  <c r="M663" i="1" s="1"/>
  <c r="T663" i="1" s="1"/>
  <c r="Q662" i="1"/>
  <c r="R662" i="1" s="1"/>
  <c r="M662" i="1"/>
  <c r="T662" i="1" s="1"/>
  <c r="Q661" i="1"/>
  <c r="M661" i="1" s="1"/>
  <c r="T661" i="1" s="1"/>
  <c r="Q660" i="1"/>
  <c r="Q659" i="1"/>
  <c r="M659" i="1" s="1"/>
  <c r="T659" i="1" s="1"/>
  <c r="Q658" i="1"/>
  <c r="R658" i="1" s="1"/>
  <c r="M658" i="1"/>
  <c r="T658" i="1" s="1"/>
  <c r="Q657" i="1"/>
  <c r="M657" i="1" s="1"/>
  <c r="T657" i="1" s="1"/>
  <c r="Q656" i="1"/>
  <c r="Q655" i="1"/>
  <c r="M655" i="1" s="1"/>
  <c r="T655" i="1" s="1"/>
  <c r="Q654" i="1"/>
  <c r="R654" i="1" s="1"/>
  <c r="M654" i="1"/>
  <c r="T654" i="1" s="1"/>
  <c r="Q653" i="1"/>
  <c r="M653" i="1" s="1"/>
  <c r="T653" i="1" s="1"/>
  <c r="Q652" i="1"/>
  <c r="Q651" i="1"/>
  <c r="M651" i="1" s="1"/>
  <c r="T651" i="1" s="1"/>
  <c r="Q650" i="1"/>
  <c r="R650" i="1" s="1"/>
  <c r="M650" i="1"/>
  <c r="T650" i="1" s="1"/>
  <c r="Q649" i="1"/>
  <c r="M649" i="1" s="1"/>
  <c r="T649" i="1" s="1"/>
  <c r="Q648" i="1"/>
  <c r="Q647" i="1"/>
  <c r="M647" i="1" s="1"/>
  <c r="T647" i="1" s="1"/>
  <c r="Q646" i="1"/>
  <c r="R646" i="1" s="1"/>
  <c r="M646" i="1"/>
  <c r="T646" i="1" s="1"/>
  <c r="Q645" i="1"/>
  <c r="M645" i="1" s="1"/>
  <c r="T645" i="1" s="1"/>
  <c r="Q644" i="1"/>
  <c r="Q643" i="1"/>
  <c r="M643" i="1" s="1"/>
  <c r="T643" i="1" s="1"/>
  <c r="Q642" i="1"/>
  <c r="R642" i="1" s="1"/>
  <c r="M642" i="1"/>
  <c r="T642" i="1" s="1"/>
  <c r="Q641" i="1"/>
  <c r="M641" i="1" s="1"/>
  <c r="T641" i="1" s="1"/>
  <c r="Q640" i="1"/>
  <c r="Q639" i="1"/>
  <c r="M639" i="1" s="1"/>
  <c r="T639" i="1" s="1"/>
  <c r="Q638" i="1"/>
  <c r="R638" i="1" s="1"/>
  <c r="M638" i="1"/>
  <c r="T638" i="1" s="1"/>
  <c r="Q637" i="1"/>
  <c r="M637" i="1" s="1"/>
  <c r="T637" i="1" s="1"/>
  <c r="Q636" i="1"/>
  <c r="Q635" i="1"/>
  <c r="M635" i="1" s="1"/>
  <c r="T635" i="1" s="1"/>
  <c r="Q634" i="1"/>
  <c r="R634" i="1" s="1"/>
  <c r="M634" i="1"/>
  <c r="T634" i="1" s="1"/>
  <c r="Q633" i="1"/>
  <c r="M633" i="1" s="1"/>
  <c r="T633" i="1" s="1"/>
  <c r="Q632" i="1"/>
  <c r="Q631" i="1"/>
  <c r="M631" i="1" s="1"/>
  <c r="T631" i="1" s="1"/>
  <c r="Q630" i="1"/>
  <c r="R630" i="1" s="1"/>
  <c r="M630" i="1"/>
  <c r="T630" i="1" s="1"/>
  <c r="Q629" i="1"/>
  <c r="M629" i="1" s="1"/>
  <c r="T629" i="1" s="1"/>
  <c r="Q628" i="1"/>
  <c r="Q627" i="1"/>
  <c r="M627" i="1" s="1"/>
  <c r="T627" i="1" s="1"/>
  <c r="Q626" i="1"/>
  <c r="R626" i="1" s="1"/>
  <c r="M626" i="1"/>
  <c r="T626" i="1" s="1"/>
  <c r="Q625" i="1"/>
  <c r="M625" i="1" s="1"/>
  <c r="T625" i="1" s="1"/>
  <c r="Q624" i="1"/>
  <c r="Q623" i="1"/>
  <c r="M623" i="1" s="1"/>
  <c r="T623" i="1" s="1"/>
  <c r="Q622" i="1"/>
  <c r="R622" i="1" s="1"/>
  <c r="M622" i="1"/>
  <c r="T622" i="1" s="1"/>
  <c r="Q621" i="1"/>
  <c r="M621" i="1" s="1"/>
  <c r="T621" i="1" s="1"/>
  <c r="Q620" i="1"/>
  <c r="Q619" i="1"/>
  <c r="M619" i="1" s="1"/>
  <c r="T619" i="1" s="1"/>
  <c r="Q618" i="1"/>
  <c r="R618" i="1" s="1"/>
  <c r="M618" i="1"/>
  <c r="T618" i="1" s="1"/>
  <c r="Q617" i="1"/>
  <c r="M617" i="1" s="1"/>
  <c r="T617" i="1" s="1"/>
  <c r="Q616" i="1"/>
  <c r="Q615" i="1"/>
  <c r="M615" i="1" s="1"/>
  <c r="T615" i="1" s="1"/>
  <c r="Q614" i="1"/>
  <c r="R614" i="1" s="1"/>
  <c r="M614" i="1"/>
  <c r="T614" i="1" s="1"/>
  <c r="Q613" i="1"/>
  <c r="M613" i="1" s="1"/>
  <c r="T613" i="1" s="1"/>
  <c r="Q612" i="1"/>
  <c r="Q611" i="1"/>
  <c r="M611" i="1" s="1"/>
  <c r="S610" i="1"/>
  <c r="P610" i="1"/>
  <c r="O610" i="1"/>
  <c r="N610" i="1"/>
  <c r="L610" i="1"/>
  <c r="D73" i="2" s="1"/>
  <c r="K610" i="1"/>
  <c r="J610" i="1"/>
  <c r="I610" i="1"/>
  <c r="C73" i="2" s="1"/>
  <c r="Q609" i="1"/>
  <c r="R609" i="1" s="1"/>
  <c r="Q607" i="1"/>
  <c r="R607" i="1" s="1"/>
  <c r="Q606" i="1"/>
  <c r="R606" i="1" s="1"/>
  <c r="M606" i="1"/>
  <c r="T606" i="1" s="1"/>
  <c r="Q605" i="1"/>
  <c r="R605" i="1" s="1"/>
  <c r="Q604" i="1"/>
  <c r="R604" i="1" s="1"/>
  <c r="S602" i="1"/>
  <c r="P602" i="1"/>
  <c r="O602" i="1"/>
  <c r="N602" i="1"/>
  <c r="L602" i="1"/>
  <c r="D72" i="2" s="1"/>
  <c r="K602" i="1"/>
  <c r="J602" i="1"/>
  <c r="I602" i="1"/>
  <c r="C72" i="2" s="1"/>
  <c r="Q601" i="1"/>
  <c r="R601" i="1" s="1"/>
  <c r="M601" i="1"/>
  <c r="T601" i="1" s="1"/>
  <c r="Q600" i="1"/>
  <c r="R600" i="1" s="1"/>
  <c r="M600" i="1"/>
  <c r="T600" i="1" s="1"/>
  <c r="Q599" i="1"/>
  <c r="R599" i="1" s="1"/>
  <c r="M599" i="1"/>
  <c r="T599" i="1" s="1"/>
  <c r="Q598" i="1"/>
  <c r="Q597" i="1" s="1"/>
  <c r="M598" i="1"/>
  <c r="S597" i="1"/>
  <c r="P597" i="1"/>
  <c r="O597" i="1"/>
  <c r="N597" i="1"/>
  <c r="L597" i="1"/>
  <c r="D71" i="2" s="1"/>
  <c r="K597" i="1"/>
  <c r="J597" i="1"/>
  <c r="I597" i="1"/>
  <c r="C71" i="2" s="1"/>
  <c r="R596" i="1"/>
  <c r="Q596" i="1"/>
  <c r="M596" i="1" s="1"/>
  <c r="T596" i="1" s="1"/>
  <c r="Q595" i="1"/>
  <c r="M595" i="1" s="1"/>
  <c r="T595" i="1" s="1"/>
  <c r="R594" i="1"/>
  <c r="Q594" i="1"/>
  <c r="M594" i="1" s="1"/>
  <c r="T594" i="1" s="1"/>
  <c r="Q593" i="1"/>
  <c r="M593" i="1" s="1"/>
  <c r="T593" i="1" s="1"/>
  <c r="R592" i="1"/>
  <c r="Q592" i="1"/>
  <c r="M592" i="1" s="1"/>
  <c r="T592" i="1" s="1"/>
  <c r="Q591" i="1"/>
  <c r="M591" i="1" s="1"/>
  <c r="T591" i="1" s="1"/>
  <c r="R590" i="1"/>
  <c r="Q590" i="1"/>
  <c r="M590" i="1" s="1"/>
  <c r="T590" i="1" s="1"/>
  <c r="Q589" i="1"/>
  <c r="M589" i="1" s="1"/>
  <c r="T589" i="1" s="1"/>
  <c r="R588" i="1"/>
  <c r="Q588" i="1"/>
  <c r="M588" i="1" s="1"/>
  <c r="T588" i="1" s="1"/>
  <c r="Q587" i="1"/>
  <c r="M587" i="1" s="1"/>
  <c r="T587" i="1" s="1"/>
  <c r="R586" i="1"/>
  <c r="Q586" i="1"/>
  <c r="M586" i="1" s="1"/>
  <c r="T586" i="1" s="1"/>
  <c r="Q585" i="1"/>
  <c r="M585" i="1" s="1"/>
  <c r="T585" i="1" s="1"/>
  <c r="R584" i="1"/>
  <c r="Q584" i="1"/>
  <c r="M584" i="1" s="1"/>
  <c r="T584" i="1" s="1"/>
  <c r="Q583" i="1"/>
  <c r="M583" i="1" s="1"/>
  <c r="T583" i="1" s="1"/>
  <c r="R582" i="1"/>
  <c r="Q582" i="1"/>
  <c r="M582" i="1" s="1"/>
  <c r="T582" i="1" s="1"/>
  <c r="Q581" i="1"/>
  <c r="M581" i="1" s="1"/>
  <c r="T581" i="1" s="1"/>
  <c r="R580" i="1"/>
  <c r="Q580" i="1"/>
  <c r="M580" i="1" s="1"/>
  <c r="T580" i="1" s="1"/>
  <c r="Q579" i="1"/>
  <c r="M579" i="1" s="1"/>
  <c r="T579" i="1" s="1"/>
  <c r="R578" i="1"/>
  <c r="Q578" i="1"/>
  <c r="M578" i="1" s="1"/>
  <c r="T578" i="1" s="1"/>
  <c r="Q577" i="1"/>
  <c r="M577" i="1" s="1"/>
  <c r="T577" i="1" s="1"/>
  <c r="R576" i="1"/>
  <c r="Q576" i="1"/>
  <c r="M576" i="1" s="1"/>
  <c r="T576" i="1" s="1"/>
  <c r="Q575" i="1"/>
  <c r="M575" i="1" s="1"/>
  <c r="T575" i="1" s="1"/>
  <c r="R574" i="1"/>
  <c r="Q574" i="1"/>
  <c r="M574" i="1" s="1"/>
  <c r="T574" i="1" s="1"/>
  <c r="Q573" i="1"/>
  <c r="M573" i="1" s="1"/>
  <c r="T573" i="1" s="1"/>
  <c r="R572" i="1"/>
  <c r="Q572" i="1"/>
  <c r="M572" i="1" s="1"/>
  <c r="T572" i="1" s="1"/>
  <c r="Q571" i="1"/>
  <c r="M571" i="1" s="1"/>
  <c r="T571" i="1" s="1"/>
  <c r="R570" i="1"/>
  <c r="Q570" i="1"/>
  <c r="M570" i="1" s="1"/>
  <c r="T570" i="1" s="1"/>
  <c r="Q569" i="1"/>
  <c r="M569" i="1" s="1"/>
  <c r="T569" i="1" s="1"/>
  <c r="R568" i="1"/>
  <c r="Q568" i="1"/>
  <c r="M568" i="1" s="1"/>
  <c r="T568" i="1" s="1"/>
  <c r="Q567" i="1"/>
  <c r="M567" i="1" s="1"/>
  <c r="T567" i="1" s="1"/>
  <c r="R566" i="1"/>
  <c r="Q566" i="1"/>
  <c r="M566" i="1" s="1"/>
  <c r="T566" i="1" s="1"/>
  <c r="R564" i="1"/>
  <c r="Q564" i="1"/>
  <c r="M564" i="1" s="1"/>
  <c r="S563" i="1"/>
  <c r="P563" i="1"/>
  <c r="O563" i="1"/>
  <c r="N563" i="1"/>
  <c r="L563" i="1"/>
  <c r="D70" i="2" s="1"/>
  <c r="K563" i="1"/>
  <c r="J563" i="1"/>
  <c r="I563" i="1"/>
  <c r="C70" i="2" s="1"/>
  <c r="Q562" i="1"/>
  <c r="M562" i="1" s="1"/>
  <c r="T562" i="1" s="1"/>
  <c r="Q561" i="1"/>
  <c r="M561" i="1" s="1"/>
  <c r="T561" i="1" s="1"/>
  <c r="Q560" i="1"/>
  <c r="Q559" i="1"/>
  <c r="Q558" i="1"/>
  <c r="Q557" i="1" s="1"/>
  <c r="S557" i="1"/>
  <c r="P557" i="1"/>
  <c r="O557" i="1"/>
  <c r="N557" i="1"/>
  <c r="L557" i="1"/>
  <c r="D69" i="2" s="1"/>
  <c r="K557" i="1"/>
  <c r="J557" i="1"/>
  <c r="I557" i="1"/>
  <c r="C69" i="2" s="1"/>
  <c r="Q556" i="1"/>
  <c r="R556" i="1" s="1"/>
  <c r="M556" i="1"/>
  <c r="T556" i="1" s="1"/>
  <c r="R555" i="1"/>
  <c r="Q555" i="1"/>
  <c r="M555" i="1"/>
  <c r="T555" i="1" s="1"/>
  <c r="R554" i="1"/>
  <c r="Q554" i="1"/>
  <c r="M554" i="1"/>
  <c r="S553" i="1"/>
  <c r="R553" i="1"/>
  <c r="P553" i="1"/>
  <c r="O553" i="1"/>
  <c r="N553" i="1"/>
  <c r="L553" i="1"/>
  <c r="D68" i="2" s="1"/>
  <c r="K553" i="1"/>
  <c r="J553" i="1"/>
  <c r="I553" i="1"/>
  <c r="C68" i="2" s="1"/>
  <c r="T551" i="1"/>
  <c r="R551" i="1"/>
  <c r="Q551" i="1"/>
  <c r="M551" i="1" s="1"/>
  <c r="S550" i="1"/>
  <c r="P550" i="1"/>
  <c r="O550" i="1"/>
  <c r="N550" i="1"/>
  <c r="L550" i="1"/>
  <c r="D67" i="2" s="1"/>
  <c r="K550" i="1"/>
  <c r="J550" i="1"/>
  <c r="I550" i="1"/>
  <c r="C67" i="2" s="1"/>
  <c r="Q549" i="1"/>
  <c r="T548" i="1"/>
  <c r="Q548" i="1"/>
  <c r="R548" i="1" s="1"/>
  <c r="S546" i="1"/>
  <c r="P546" i="1"/>
  <c r="O546" i="1"/>
  <c r="N546" i="1"/>
  <c r="L546" i="1"/>
  <c r="D66" i="2" s="1"/>
  <c r="K546" i="1"/>
  <c r="J546" i="1"/>
  <c r="I546" i="1"/>
  <c r="C66" i="2" s="1"/>
  <c r="Q545" i="1"/>
  <c r="M545" i="1" s="1"/>
  <c r="T545" i="1" s="1"/>
  <c r="R544" i="1"/>
  <c r="Q544" i="1"/>
  <c r="M544" i="1" s="1"/>
  <c r="T544" i="1" s="1"/>
  <c r="Q543" i="1"/>
  <c r="M543" i="1" s="1"/>
  <c r="T543" i="1" s="1"/>
  <c r="R542" i="1"/>
  <c r="Q542" i="1"/>
  <c r="M542" i="1" s="1"/>
  <c r="T542" i="1" s="1"/>
  <c r="Q541" i="1"/>
  <c r="M541" i="1" s="1"/>
  <c r="T541" i="1" s="1"/>
  <c r="R540" i="1"/>
  <c r="Q540" i="1"/>
  <c r="M540" i="1" s="1"/>
  <c r="T540" i="1" s="1"/>
  <c r="Q539" i="1"/>
  <c r="M539" i="1" s="1"/>
  <c r="T539" i="1" s="1"/>
  <c r="R538" i="1"/>
  <c r="Q538" i="1"/>
  <c r="M538" i="1" s="1"/>
  <c r="T538" i="1" s="1"/>
  <c r="Q537" i="1"/>
  <c r="M537" i="1" s="1"/>
  <c r="T537" i="1" s="1"/>
  <c r="Q536" i="1"/>
  <c r="M536" i="1" s="1"/>
  <c r="T536" i="1" s="1"/>
  <c r="Q535" i="1"/>
  <c r="M535" i="1" s="1"/>
  <c r="T535" i="1" s="1"/>
  <c r="Q534" i="1"/>
  <c r="M534" i="1" s="1"/>
  <c r="T534" i="1" s="1"/>
  <c r="Q533" i="1"/>
  <c r="M533" i="1" s="1"/>
  <c r="T533" i="1" s="1"/>
  <c r="Q532" i="1"/>
  <c r="M532" i="1" s="1"/>
  <c r="T532" i="1" s="1"/>
  <c r="Q531" i="1"/>
  <c r="M531" i="1" s="1"/>
  <c r="T531" i="1" s="1"/>
  <c r="Q530" i="1"/>
  <c r="M530" i="1" s="1"/>
  <c r="T530" i="1" s="1"/>
  <c r="Q529" i="1"/>
  <c r="M529" i="1" s="1"/>
  <c r="T529" i="1" s="1"/>
  <c r="Q528" i="1"/>
  <c r="M528" i="1" s="1"/>
  <c r="T528" i="1" s="1"/>
  <c r="Q527" i="1"/>
  <c r="M527" i="1" s="1"/>
  <c r="T527" i="1" s="1"/>
  <c r="Q526" i="1"/>
  <c r="M526" i="1" s="1"/>
  <c r="T526" i="1" s="1"/>
  <c r="Q525" i="1"/>
  <c r="M525" i="1" s="1"/>
  <c r="T525" i="1" s="1"/>
  <c r="Q524" i="1"/>
  <c r="M524" i="1" s="1"/>
  <c r="T524" i="1" s="1"/>
  <c r="Q523" i="1"/>
  <c r="M523" i="1" s="1"/>
  <c r="T523" i="1" s="1"/>
  <c r="Q522" i="1"/>
  <c r="M522" i="1" s="1"/>
  <c r="T522" i="1" s="1"/>
  <c r="Q521" i="1"/>
  <c r="M521" i="1" s="1"/>
  <c r="T521" i="1" s="1"/>
  <c r="Q520" i="1"/>
  <c r="M520" i="1" s="1"/>
  <c r="T520" i="1" s="1"/>
  <c r="Q519" i="1"/>
  <c r="M519" i="1" s="1"/>
  <c r="T519" i="1" s="1"/>
  <c r="Q518" i="1"/>
  <c r="M518" i="1" s="1"/>
  <c r="T518" i="1" s="1"/>
  <c r="Q517" i="1"/>
  <c r="M517" i="1" s="1"/>
  <c r="T517" i="1" s="1"/>
  <c r="Q516" i="1"/>
  <c r="M516" i="1" s="1"/>
  <c r="T516" i="1" s="1"/>
  <c r="Q515" i="1"/>
  <c r="M515" i="1" s="1"/>
  <c r="T515" i="1" s="1"/>
  <c r="Q514" i="1"/>
  <c r="M514" i="1" s="1"/>
  <c r="T514" i="1" s="1"/>
  <c r="Q513" i="1"/>
  <c r="M513" i="1" s="1"/>
  <c r="T513" i="1" s="1"/>
  <c r="Q512" i="1"/>
  <c r="M512" i="1" s="1"/>
  <c r="T512" i="1" s="1"/>
  <c r="Q511" i="1"/>
  <c r="M511" i="1" s="1"/>
  <c r="T511" i="1" s="1"/>
  <c r="Q510" i="1"/>
  <c r="M510" i="1" s="1"/>
  <c r="T510" i="1" s="1"/>
  <c r="Q509" i="1"/>
  <c r="M509" i="1" s="1"/>
  <c r="T509" i="1" s="1"/>
  <c r="Q508" i="1"/>
  <c r="M508" i="1" s="1"/>
  <c r="T508" i="1" s="1"/>
  <c r="Q507" i="1"/>
  <c r="M507" i="1" s="1"/>
  <c r="T507" i="1" s="1"/>
  <c r="Q506" i="1"/>
  <c r="M506" i="1" s="1"/>
  <c r="T506" i="1" s="1"/>
  <c r="Q505" i="1"/>
  <c r="M505" i="1" s="1"/>
  <c r="T505" i="1" s="1"/>
  <c r="Q504" i="1"/>
  <c r="M504" i="1" s="1"/>
  <c r="T504" i="1" s="1"/>
  <c r="Q503" i="1"/>
  <c r="M503" i="1" s="1"/>
  <c r="T503" i="1" s="1"/>
  <c r="Q502" i="1"/>
  <c r="M502" i="1" s="1"/>
  <c r="T502" i="1" s="1"/>
  <c r="Q501" i="1"/>
  <c r="M501" i="1" s="1"/>
  <c r="T501" i="1" s="1"/>
  <c r="Q500" i="1"/>
  <c r="M500" i="1" s="1"/>
  <c r="T500" i="1" s="1"/>
  <c r="Q499" i="1"/>
  <c r="M499" i="1" s="1"/>
  <c r="T499" i="1" s="1"/>
  <c r="Q498" i="1"/>
  <c r="M498" i="1" s="1"/>
  <c r="T498" i="1" s="1"/>
  <c r="Q497" i="1"/>
  <c r="M497" i="1" s="1"/>
  <c r="T497" i="1" s="1"/>
  <c r="Q496" i="1"/>
  <c r="M496" i="1" s="1"/>
  <c r="T496" i="1" s="1"/>
  <c r="Q495" i="1"/>
  <c r="M495" i="1" s="1"/>
  <c r="T495" i="1" s="1"/>
  <c r="Q494" i="1"/>
  <c r="M494" i="1" s="1"/>
  <c r="T494" i="1" s="1"/>
  <c r="Q493" i="1"/>
  <c r="M493" i="1" s="1"/>
  <c r="T493" i="1" s="1"/>
  <c r="Q492" i="1"/>
  <c r="M492" i="1" s="1"/>
  <c r="T492" i="1" s="1"/>
  <c r="Q491" i="1"/>
  <c r="M491" i="1" s="1"/>
  <c r="T491" i="1" s="1"/>
  <c r="Q490" i="1"/>
  <c r="M490" i="1" s="1"/>
  <c r="T490" i="1" s="1"/>
  <c r="Q489" i="1"/>
  <c r="M489" i="1" s="1"/>
  <c r="T489" i="1" s="1"/>
  <c r="Q488" i="1"/>
  <c r="M488" i="1" s="1"/>
  <c r="T488" i="1" s="1"/>
  <c r="Q487" i="1"/>
  <c r="M487" i="1" s="1"/>
  <c r="T487" i="1" s="1"/>
  <c r="Q486" i="1"/>
  <c r="M486" i="1" s="1"/>
  <c r="T486" i="1" s="1"/>
  <c r="Q485" i="1"/>
  <c r="M485" i="1" s="1"/>
  <c r="T485" i="1" s="1"/>
  <c r="Q484" i="1"/>
  <c r="M484" i="1" s="1"/>
  <c r="T484" i="1" s="1"/>
  <c r="Q483" i="1"/>
  <c r="M483" i="1" s="1"/>
  <c r="T483" i="1" s="1"/>
  <c r="Q482" i="1"/>
  <c r="M482" i="1" s="1"/>
  <c r="T482" i="1" s="1"/>
  <c r="Q481" i="1"/>
  <c r="M481" i="1" s="1"/>
  <c r="T481" i="1" s="1"/>
  <c r="Q480" i="1"/>
  <c r="M480" i="1" s="1"/>
  <c r="T480" i="1" s="1"/>
  <c r="Q479" i="1"/>
  <c r="M479" i="1" s="1"/>
  <c r="T479" i="1" s="1"/>
  <c r="Q478" i="1"/>
  <c r="M478" i="1" s="1"/>
  <c r="T478" i="1" s="1"/>
  <c r="Q477" i="1"/>
  <c r="M477" i="1" s="1"/>
  <c r="T477" i="1" s="1"/>
  <c r="Q476" i="1"/>
  <c r="M476" i="1" s="1"/>
  <c r="T476" i="1" s="1"/>
  <c r="Q475" i="1"/>
  <c r="M475" i="1" s="1"/>
  <c r="T475" i="1" s="1"/>
  <c r="Q474" i="1"/>
  <c r="M474" i="1" s="1"/>
  <c r="T474" i="1" s="1"/>
  <c r="Q473" i="1"/>
  <c r="M473" i="1" s="1"/>
  <c r="T473" i="1" s="1"/>
  <c r="Q472" i="1"/>
  <c r="M472" i="1" s="1"/>
  <c r="T472" i="1" s="1"/>
  <c r="Q471" i="1"/>
  <c r="M471" i="1" s="1"/>
  <c r="T471" i="1" s="1"/>
  <c r="Q470" i="1"/>
  <c r="R470" i="1" s="1"/>
  <c r="M470" i="1"/>
  <c r="T470" i="1" s="1"/>
  <c r="Q469" i="1"/>
  <c r="R469" i="1" s="1"/>
  <c r="R468" i="1"/>
  <c r="Q468" i="1"/>
  <c r="M468" i="1"/>
  <c r="T468" i="1" s="1"/>
  <c r="Q467" i="1"/>
  <c r="M467" i="1" s="1"/>
  <c r="T467" i="1" s="1"/>
  <c r="Q466" i="1"/>
  <c r="R466" i="1" s="1"/>
  <c r="M466" i="1"/>
  <c r="T466" i="1" s="1"/>
  <c r="Q465" i="1"/>
  <c r="R465" i="1" s="1"/>
  <c r="R464" i="1"/>
  <c r="Q464" i="1"/>
  <c r="M464" i="1"/>
  <c r="T464" i="1" s="1"/>
  <c r="Q463" i="1"/>
  <c r="M463" i="1" s="1"/>
  <c r="T463" i="1" s="1"/>
  <c r="Q462" i="1"/>
  <c r="R462" i="1" s="1"/>
  <c r="M462" i="1"/>
  <c r="T462" i="1" s="1"/>
  <c r="Q461" i="1"/>
  <c r="R461" i="1" s="1"/>
  <c r="R460" i="1"/>
  <c r="Q460" i="1"/>
  <c r="M460" i="1"/>
  <c r="T460" i="1" s="1"/>
  <c r="Q459" i="1"/>
  <c r="M459" i="1" s="1"/>
  <c r="T459" i="1" s="1"/>
  <c r="Q458" i="1"/>
  <c r="R458" i="1" s="1"/>
  <c r="M458" i="1"/>
  <c r="T458" i="1" s="1"/>
  <c r="Q457" i="1"/>
  <c r="R457" i="1" s="1"/>
  <c r="R456" i="1"/>
  <c r="Q456" i="1"/>
  <c r="M456" i="1"/>
  <c r="T456" i="1" s="1"/>
  <c r="Q455" i="1"/>
  <c r="M455" i="1" s="1"/>
  <c r="T455" i="1" s="1"/>
  <c r="Q454" i="1"/>
  <c r="R454" i="1" s="1"/>
  <c r="M454" i="1"/>
  <c r="T454" i="1" s="1"/>
  <c r="Q453" i="1"/>
  <c r="R453" i="1" s="1"/>
  <c r="R452" i="1"/>
  <c r="Q452" i="1"/>
  <c r="M452" i="1"/>
  <c r="T452" i="1" s="1"/>
  <c r="Q451" i="1"/>
  <c r="M451" i="1" s="1"/>
  <c r="T451" i="1" s="1"/>
  <c r="Q450" i="1"/>
  <c r="R450" i="1" s="1"/>
  <c r="M450" i="1"/>
  <c r="T450" i="1" s="1"/>
  <c r="R448" i="1"/>
  <c r="Q448" i="1"/>
  <c r="M448" i="1"/>
  <c r="T448" i="1" s="1"/>
  <c r="Q446" i="1"/>
  <c r="R446" i="1" s="1"/>
  <c r="M446" i="1"/>
  <c r="T446" i="1" s="1"/>
  <c r="Q445" i="1"/>
  <c r="R445" i="1" s="1"/>
  <c r="R444" i="1"/>
  <c r="Q444" i="1"/>
  <c r="M444" i="1"/>
  <c r="T444" i="1" s="1"/>
  <c r="Q443" i="1"/>
  <c r="M443" i="1" s="1"/>
  <c r="T443" i="1" s="1"/>
  <c r="Q442" i="1"/>
  <c r="R442" i="1" s="1"/>
  <c r="M442" i="1"/>
  <c r="T442" i="1" s="1"/>
  <c r="Q441" i="1"/>
  <c r="R441" i="1" s="1"/>
  <c r="R440" i="1"/>
  <c r="Q440" i="1"/>
  <c r="M440" i="1"/>
  <c r="T440" i="1" s="1"/>
  <c r="Q439" i="1"/>
  <c r="M439" i="1" s="1"/>
  <c r="T439" i="1" s="1"/>
  <c r="Q438" i="1"/>
  <c r="R438" i="1" s="1"/>
  <c r="N438" i="1"/>
  <c r="T437" i="1"/>
  <c r="R437" i="1"/>
  <c r="Q437" i="1"/>
  <c r="M437" i="1" s="1"/>
  <c r="Q436" i="1"/>
  <c r="M436" i="1" s="1"/>
  <c r="T436" i="1" s="1"/>
  <c r="R435" i="1"/>
  <c r="Q435" i="1"/>
  <c r="M435" i="1" s="1"/>
  <c r="T435" i="1" s="1"/>
  <c r="Q434" i="1"/>
  <c r="M434" i="1" s="1"/>
  <c r="T434" i="1" s="1"/>
  <c r="T433" i="1"/>
  <c r="R433" i="1"/>
  <c r="Q433" i="1"/>
  <c r="M433" i="1" s="1"/>
  <c r="Q432" i="1"/>
  <c r="M432" i="1" s="1"/>
  <c r="T432" i="1" s="1"/>
  <c r="R431" i="1"/>
  <c r="Q431" i="1"/>
  <c r="M431" i="1" s="1"/>
  <c r="T431" i="1" s="1"/>
  <c r="Q430" i="1"/>
  <c r="M430" i="1" s="1"/>
  <c r="T430" i="1" s="1"/>
  <c r="T429" i="1"/>
  <c r="R429" i="1"/>
  <c r="Q429" i="1"/>
  <c r="M429" i="1" s="1"/>
  <c r="Q428" i="1"/>
  <c r="M428" i="1" s="1"/>
  <c r="T428" i="1" s="1"/>
  <c r="R427" i="1"/>
  <c r="Q427" i="1"/>
  <c r="M427" i="1" s="1"/>
  <c r="T427" i="1" s="1"/>
  <c r="Q426" i="1"/>
  <c r="M426" i="1" s="1"/>
  <c r="T426" i="1" s="1"/>
  <c r="T425" i="1"/>
  <c r="R425" i="1"/>
  <c r="Q425" i="1"/>
  <c r="M425" i="1" s="1"/>
  <c r="Q424" i="1"/>
  <c r="M424" i="1" s="1"/>
  <c r="T424" i="1" s="1"/>
  <c r="R423" i="1"/>
  <c r="Q423" i="1"/>
  <c r="M423" i="1" s="1"/>
  <c r="T423" i="1" s="1"/>
  <c r="Q422" i="1"/>
  <c r="M422" i="1" s="1"/>
  <c r="T422" i="1" s="1"/>
  <c r="T421" i="1"/>
  <c r="R421" i="1"/>
  <c r="Q421" i="1"/>
  <c r="M421" i="1" s="1"/>
  <c r="T420" i="1"/>
  <c r="Q420" i="1"/>
  <c r="Q419" i="1"/>
  <c r="R419" i="1" s="1"/>
  <c r="M419" i="1"/>
  <c r="T419" i="1" s="1"/>
  <c r="Q418" i="1"/>
  <c r="R418" i="1" s="1"/>
  <c r="Q417" i="1"/>
  <c r="R417" i="1" s="1"/>
  <c r="Q416" i="1"/>
  <c r="R416" i="1" s="1"/>
  <c r="T415" i="1"/>
  <c r="Q415" i="1"/>
  <c r="R415" i="1" s="1"/>
  <c r="M415" i="1"/>
  <c r="Q414" i="1"/>
  <c r="R414" i="1" s="1"/>
  <c r="Q413" i="1"/>
  <c r="Q412" i="1"/>
  <c r="R412" i="1" s="1"/>
  <c r="S411" i="1"/>
  <c r="P411" i="1"/>
  <c r="O411" i="1"/>
  <c r="L411" i="1"/>
  <c r="D65" i="2" s="1"/>
  <c r="K411" i="1"/>
  <c r="J411" i="1"/>
  <c r="I411" i="1"/>
  <c r="S407" i="1"/>
  <c r="P407" i="1"/>
  <c r="O407" i="1"/>
  <c r="N407" i="1"/>
  <c r="L407" i="1"/>
  <c r="D62" i="2" s="1"/>
  <c r="K407" i="1"/>
  <c r="J407" i="1"/>
  <c r="I407" i="1"/>
  <c r="C62" i="2" s="1"/>
  <c r="Q406" i="1"/>
  <c r="R406" i="1" s="1"/>
  <c r="R405" i="1"/>
  <c r="Q405" i="1"/>
  <c r="M405" i="1"/>
  <c r="T405" i="1" s="1"/>
  <c r="Q404" i="1"/>
  <c r="M404" i="1" s="1"/>
  <c r="T404" i="1" s="1"/>
  <c r="Q403" i="1"/>
  <c r="R403" i="1" s="1"/>
  <c r="M403" i="1"/>
  <c r="T403" i="1" s="1"/>
  <c r="Q402" i="1"/>
  <c r="R402" i="1" s="1"/>
  <c r="R401" i="1"/>
  <c r="Q401" i="1"/>
  <c r="M401" i="1"/>
  <c r="T401" i="1" s="1"/>
  <c r="Q400" i="1"/>
  <c r="M400" i="1" s="1"/>
  <c r="T400" i="1" s="1"/>
  <c r="Q399" i="1"/>
  <c r="R399" i="1" s="1"/>
  <c r="M399" i="1"/>
  <c r="T399" i="1" s="1"/>
  <c r="Q398" i="1"/>
  <c r="R397" i="1"/>
  <c r="Q397" i="1"/>
  <c r="M397" i="1"/>
  <c r="T397" i="1" s="1"/>
  <c r="Q396" i="1"/>
  <c r="M396" i="1" s="1"/>
  <c r="S395" i="1"/>
  <c r="P395" i="1"/>
  <c r="O395" i="1"/>
  <c r="N395" i="1"/>
  <c r="L395" i="1"/>
  <c r="D61" i="2" s="1"/>
  <c r="K395" i="1"/>
  <c r="J395" i="1"/>
  <c r="I395" i="1"/>
  <c r="C61" i="2" s="1"/>
  <c r="Q394" i="1"/>
  <c r="R394" i="1" s="1"/>
  <c r="Q393" i="1"/>
  <c r="R393" i="1" s="1"/>
  <c r="M393" i="1"/>
  <c r="T393" i="1" s="1"/>
  <c r="Q392" i="1"/>
  <c r="Q391" i="1"/>
  <c r="R391" i="1" s="1"/>
  <c r="M391" i="1"/>
  <c r="T391" i="1" s="1"/>
  <c r="S390" i="1"/>
  <c r="P390" i="1"/>
  <c r="O390" i="1"/>
  <c r="N390" i="1"/>
  <c r="L390" i="1"/>
  <c r="D60" i="2" s="1"/>
  <c r="K390" i="1"/>
  <c r="J390" i="1"/>
  <c r="I390" i="1"/>
  <c r="C60" i="2" s="1"/>
  <c r="Q389" i="1"/>
  <c r="R389" i="1" s="1"/>
  <c r="M389" i="1"/>
  <c r="T389" i="1" s="1"/>
  <c r="R388" i="1"/>
  <c r="Q388" i="1"/>
  <c r="M388" i="1" s="1"/>
  <c r="T388" i="1" s="1"/>
  <c r="R387" i="1"/>
  <c r="Q387" i="1"/>
  <c r="M387" i="1" s="1"/>
  <c r="T387" i="1" s="1"/>
  <c r="Q386" i="1"/>
  <c r="R386" i="1" s="1"/>
  <c r="R385" i="1"/>
  <c r="Q385" i="1"/>
  <c r="M385" i="1"/>
  <c r="T385" i="1" s="1"/>
  <c r="R384" i="1"/>
  <c r="Q384" i="1"/>
  <c r="M384" i="1"/>
  <c r="T384" i="1" s="1"/>
  <c r="R383" i="1"/>
  <c r="Q383" i="1"/>
  <c r="M383" i="1" s="1"/>
  <c r="T383" i="1" s="1"/>
  <c r="Q382" i="1"/>
  <c r="R382" i="1" s="1"/>
  <c r="M382" i="1"/>
  <c r="T382" i="1" s="1"/>
  <c r="Q381" i="1"/>
  <c r="R381" i="1" s="1"/>
  <c r="M381" i="1"/>
  <c r="T381" i="1" s="1"/>
  <c r="R380" i="1"/>
  <c r="R379" i="1" s="1"/>
  <c r="Q380" i="1"/>
  <c r="S379" i="1"/>
  <c r="P379" i="1"/>
  <c r="P378" i="1" s="1"/>
  <c r="O379" i="1"/>
  <c r="N379" i="1"/>
  <c r="L379" i="1"/>
  <c r="K379" i="1"/>
  <c r="K378" i="1" s="1"/>
  <c r="J379" i="1"/>
  <c r="J378" i="1" s="1"/>
  <c r="I379" i="1"/>
  <c r="C59" i="2" s="1"/>
  <c r="Q377" i="1"/>
  <c r="R377" i="1" s="1"/>
  <c r="R376" i="1" s="1"/>
  <c r="S376" i="1"/>
  <c r="P376" i="1"/>
  <c r="O376" i="1"/>
  <c r="N376" i="1"/>
  <c r="L376" i="1"/>
  <c r="D57" i="2" s="1"/>
  <c r="K376" i="1"/>
  <c r="J376" i="1"/>
  <c r="I376" i="1"/>
  <c r="C57" i="2" s="1"/>
  <c r="Q375" i="1"/>
  <c r="Q374" i="1"/>
  <c r="R374" i="1" s="1"/>
  <c r="Q373" i="1"/>
  <c r="R373" i="1" s="1"/>
  <c r="M373" i="1"/>
  <c r="T373" i="1" s="1"/>
  <c r="Q372" i="1"/>
  <c r="R372" i="1" s="1"/>
  <c r="Q371" i="1"/>
  <c r="R371" i="1" s="1"/>
  <c r="M371" i="1"/>
  <c r="T371" i="1" s="1"/>
  <c r="Q370" i="1"/>
  <c r="R370" i="1" s="1"/>
  <c r="S369" i="1"/>
  <c r="S364" i="1" s="1"/>
  <c r="P369" i="1"/>
  <c r="O369" i="1"/>
  <c r="N369" i="1"/>
  <c r="L369" i="1"/>
  <c r="D56" i="2" s="1"/>
  <c r="K369" i="1"/>
  <c r="J369" i="1"/>
  <c r="I369" i="1"/>
  <c r="C56" i="2" s="1"/>
  <c r="Q368" i="1"/>
  <c r="R368" i="1" s="1"/>
  <c r="M368" i="1"/>
  <c r="T368" i="1" s="1"/>
  <c r="Q367" i="1"/>
  <c r="M367" i="1" s="1"/>
  <c r="T367" i="1" s="1"/>
  <c r="S365" i="1"/>
  <c r="P365" i="1"/>
  <c r="O365" i="1"/>
  <c r="O364" i="1" s="1"/>
  <c r="N365" i="1"/>
  <c r="L365" i="1"/>
  <c r="K365" i="1"/>
  <c r="J365" i="1"/>
  <c r="I365" i="1"/>
  <c r="C55" i="2" s="1"/>
  <c r="K364" i="1"/>
  <c r="I364" i="1"/>
  <c r="Q363" i="1"/>
  <c r="M363" i="1" s="1"/>
  <c r="T363" i="1" s="1"/>
  <c r="R362" i="1"/>
  <c r="Q362" i="1"/>
  <c r="M362" i="1"/>
  <c r="T362" i="1" s="1"/>
  <c r="S361" i="1"/>
  <c r="P361" i="1"/>
  <c r="O361" i="1"/>
  <c r="N361" i="1"/>
  <c r="N360" i="1" s="1"/>
  <c r="L361" i="1"/>
  <c r="D53" i="2" s="1"/>
  <c r="D52" i="2" s="1"/>
  <c r="K361" i="1"/>
  <c r="J361" i="1"/>
  <c r="J360" i="1" s="1"/>
  <c r="I361" i="1"/>
  <c r="C53" i="2" s="1"/>
  <c r="C52" i="2" s="1"/>
  <c r="S360" i="1"/>
  <c r="P360" i="1"/>
  <c r="O360" i="1"/>
  <c r="K360" i="1"/>
  <c r="Q359" i="1"/>
  <c r="R359" i="1" s="1"/>
  <c r="R358" i="1" s="1"/>
  <c r="S358" i="1"/>
  <c r="Q358" i="1"/>
  <c r="P358" i="1"/>
  <c r="P348" i="1" s="1"/>
  <c r="O358" i="1"/>
  <c r="N358" i="1"/>
  <c r="L358" i="1"/>
  <c r="D51" i="2" s="1"/>
  <c r="K358" i="1"/>
  <c r="J358" i="1"/>
  <c r="I358" i="1"/>
  <c r="C51" i="2" s="1"/>
  <c r="Q357" i="1"/>
  <c r="M357" i="1" s="1"/>
  <c r="T357" i="1" s="1"/>
  <c r="Q356" i="1"/>
  <c r="R356" i="1" s="1"/>
  <c r="M356" i="1"/>
  <c r="T356" i="1" s="1"/>
  <c r="R355" i="1"/>
  <c r="Q355" i="1"/>
  <c r="M355" i="1"/>
  <c r="S354" i="1"/>
  <c r="Q354" i="1"/>
  <c r="P354" i="1"/>
  <c r="O354" i="1"/>
  <c r="N354" i="1"/>
  <c r="L354" i="1"/>
  <c r="D50" i="2" s="1"/>
  <c r="K354" i="1"/>
  <c r="J354" i="1"/>
  <c r="I354" i="1"/>
  <c r="C50" i="2" s="1"/>
  <c r="Q353" i="1"/>
  <c r="M353" i="1" s="1"/>
  <c r="T353" i="1" s="1"/>
  <c r="Q352" i="1"/>
  <c r="M352" i="1" s="1"/>
  <c r="T352" i="1" s="1"/>
  <c r="Q351" i="1"/>
  <c r="M351" i="1" s="1"/>
  <c r="T351" i="1" s="1"/>
  <c r="S349" i="1"/>
  <c r="P349" i="1"/>
  <c r="O349" i="1"/>
  <c r="N349" i="1"/>
  <c r="N348" i="1" s="1"/>
  <c r="L349" i="1"/>
  <c r="K349" i="1"/>
  <c r="J349" i="1"/>
  <c r="J348" i="1" s="1"/>
  <c r="I349" i="1"/>
  <c r="C49" i="2" s="1"/>
  <c r="C48" i="2" s="1"/>
  <c r="Q347" i="1"/>
  <c r="R347" i="1" s="1"/>
  <c r="R346" i="1" s="1"/>
  <c r="S346" i="1"/>
  <c r="P346" i="1"/>
  <c r="O346" i="1"/>
  <c r="N346" i="1"/>
  <c r="L346" i="1"/>
  <c r="D47" i="2" s="1"/>
  <c r="K346" i="1"/>
  <c r="J346" i="1"/>
  <c r="I346" i="1"/>
  <c r="C47" i="2" s="1"/>
  <c r="Q345" i="1"/>
  <c r="Q344" i="1" s="1"/>
  <c r="S344" i="1"/>
  <c r="P344" i="1"/>
  <c r="P333" i="1" s="1"/>
  <c r="O344" i="1"/>
  <c r="N344" i="1"/>
  <c r="L344" i="1"/>
  <c r="D46" i="2" s="1"/>
  <c r="K344" i="1"/>
  <c r="J344" i="1"/>
  <c r="I344" i="1"/>
  <c r="C46" i="2" s="1"/>
  <c r="Q343" i="1"/>
  <c r="M343" i="1" s="1"/>
  <c r="T343" i="1" s="1"/>
  <c r="T342" i="1"/>
  <c r="Q342" i="1"/>
  <c r="M342" i="1" s="1"/>
  <c r="Q341" i="1"/>
  <c r="M341" i="1" s="1"/>
  <c r="T341" i="1" s="1"/>
  <c r="T340" i="1"/>
  <c r="Q340" i="1"/>
  <c r="M340" i="1" s="1"/>
  <c r="Q339" i="1"/>
  <c r="M339" i="1" s="1"/>
  <c r="T339" i="1" s="1"/>
  <c r="Q338" i="1"/>
  <c r="M338" i="1" s="1"/>
  <c r="T338" i="1" s="1"/>
  <c r="Q337" i="1"/>
  <c r="M337" i="1" s="1"/>
  <c r="T337" i="1" s="1"/>
  <c r="Q336" i="1"/>
  <c r="M336" i="1" s="1"/>
  <c r="T336" i="1" s="1"/>
  <c r="Q335" i="1"/>
  <c r="M335" i="1" s="1"/>
  <c r="T335" i="1" s="1"/>
  <c r="S334" i="1"/>
  <c r="S333" i="1" s="1"/>
  <c r="P334" i="1"/>
  <c r="O334" i="1"/>
  <c r="O333" i="1" s="1"/>
  <c r="N334" i="1"/>
  <c r="N333" i="1" s="1"/>
  <c r="L334" i="1"/>
  <c r="D45" i="2" s="1"/>
  <c r="K334" i="1"/>
  <c r="J334" i="1"/>
  <c r="J333" i="1" s="1"/>
  <c r="I334" i="1"/>
  <c r="Q332" i="1"/>
  <c r="Q331" i="1"/>
  <c r="S329" i="1"/>
  <c r="P329" i="1"/>
  <c r="O329" i="1"/>
  <c r="N329" i="1"/>
  <c r="L329" i="1"/>
  <c r="D43" i="2" s="1"/>
  <c r="K329" i="1"/>
  <c r="J329" i="1"/>
  <c r="I329" i="1"/>
  <c r="C43" i="2" s="1"/>
  <c r="R328" i="1"/>
  <c r="Q328" i="1"/>
  <c r="M328" i="1" s="1"/>
  <c r="T328" i="1" s="1"/>
  <c r="Q327" i="1"/>
  <c r="R327" i="1" s="1"/>
  <c r="Q326" i="1"/>
  <c r="R326" i="1" s="1"/>
  <c r="R325" i="1"/>
  <c r="Q325" i="1"/>
  <c r="M325" i="1"/>
  <c r="S324" i="1"/>
  <c r="S323" i="1" s="1"/>
  <c r="P324" i="1"/>
  <c r="P323" i="1" s="1"/>
  <c r="O324" i="1"/>
  <c r="N324" i="1"/>
  <c r="L324" i="1"/>
  <c r="K324" i="1"/>
  <c r="J324" i="1"/>
  <c r="J323" i="1" s="1"/>
  <c r="I324" i="1"/>
  <c r="C42" i="2" s="1"/>
  <c r="I323" i="1"/>
  <c r="R322" i="1"/>
  <c r="Q322" i="1"/>
  <c r="M322" i="1" s="1"/>
  <c r="T322" i="1" s="1"/>
  <c r="Q321" i="1"/>
  <c r="R321" i="1" s="1"/>
  <c r="Q320" i="1"/>
  <c r="R320" i="1" s="1"/>
  <c r="S318" i="1"/>
  <c r="S317" i="1" s="1"/>
  <c r="P318" i="1"/>
  <c r="P317" i="1" s="1"/>
  <c r="O318" i="1"/>
  <c r="N318" i="1"/>
  <c r="N317" i="1" s="1"/>
  <c r="L318" i="1"/>
  <c r="K318" i="1"/>
  <c r="K317" i="1" s="1"/>
  <c r="J318" i="1"/>
  <c r="J317" i="1" s="1"/>
  <c r="I318" i="1"/>
  <c r="I317" i="1" s="1"/>
  <c r="O317" i="1"/>
  <c r="Q316" i="1"/>
  <c r="R316" i="1" s="1"/>
  <c r="R315" i="1" s="1"/>
  <c r="R314" i="1" s="1"/>
  <c r="S315" i="1"/>
  <c r="P315" i="1"/>
  <c r="P314" i="1" s="1"/>
  <c r="O315" i="1"/>
  <c r="N315" i="1"/>
  <c r="N314" i="1" s="1"/>
  <c r="L315" i="1"/>
  <c r="K315" i="1"/>
  <c r="J315" i="1"/>
  <c r="J314" i="1" s="1"/>
  <c r="I315" i="1"/>
  <c r="C38" i="2" s="1"/>
  <c r="C37" i="2" s="1"/>
  <c r="S314" i="1"/>
  <c r="O314" i="1"/>
  <c r="K314" i="1"/>
  <c r="Q313" i="1"/>
  <c r="R313" i="1" s="1"/>
  <c r="M313" i="1"/>
  <c r="T313" i="1" s="1"/>
  <c r="S311" i="1"/>
  <c r="P311" i="1"/>
  <c r="P310" i="1" s="1"/>
  <c r="O311" i="1"/>
  <c r="N311" i="1"/>
  <c r="N310" i="1" s="1"/>
  <c r="L311" i="1"/>
  <c r="K311" i="1"/>
  <c r="J311" i="1"/>
  <c r="J310" i="1" s="1"/>
  <c r="I311" i="1"/>
  <c r="C36" i="2" s="1"/>
  <c r="C35" i="2" s="1"/>
  <c r="S310" i="1"/>
  <c r="O310" i="1"/>
  <c r="K310" i="1"/>
  <c r="R309" i="1"/>
  <c r="R308" i="1" s="1"/>
  <c r="R307" i="1" s="1"/>
  <c r="Q309" i="1"/>
  <c r="M309" i="1"/>
  <c r="S308" i="1"/>
  <c r="S307" i="1" s="1"/>
  <c r="Q308" i="1"/>
  <c r="P308" i="1"/>
  <c r="P307" i="1" s="1"/>
  <c r="O308" i="1"/>
  <c r="N308" i="1"/>
  <c r="N307" i="1" s="1"/>
  <c r="L308" i="1"/>
  <c r="K308" i="1"/>
  <c r="J308" i="1"/>
  <c r="J307" i="1" s="1"/>
  <c r="I308" i="1"/>
  <c r="C34" i="2" s="1"/>
  <c r="C33" i="2" s="1"/>
  <c r="Q307" i="1"/>
  <c r="O307" i="1"/>
  <c r="K307" i="1"/>
  <c r="Q306" i="1"/>
  <c r="R306" i="1" s="1"/>
  <c r="R305" i="1" s="1"/>
  <c r="M306" i="1"/>
  <c r="S305" i="1"/>
  <c r="Q305" i="1"/>
  <c r="P305" i="1"/>
  <c r="O305" i="1"/>
  <c r="N305" i="1"/>
  <c r="L305" i="1"/>
  <c r="D32" i="2" s="1"/>
  <c r="K305" i="1"/>
  <c r="J305" i="1"/>
  <c r="I305" i="1"/>
  <c r="C32" i="2" s="1"/>
  <c r="S303" i="1"/>
  <c r="P303" i="1"/>
  <c r="O303" i="1"/>
  <c r="N303" i="1"/>
  <c r="L303" i="1"/>
  <c r="D31" i="2" s="1"/>
  <c r="K303" i="1"/>
  <c r="J303" i="1"/>
  <c r="I303" i="1"/>
  <c r="C31" i="2" s="1"/>
  <c r="R302" i="1"/>
  <c r="Q302" i="1"/>
  <c r="M302" i="1"/>
  <c r="T302" i="1" s="1"/>
  <c r="R301" i="1"/>
  <c r="Q301" i="1"/>
  <c r="M301" i="1"/>
  <c r="T301" i="1" s="1"/>
  <c r="R300" i="1"/>
  <c r="Q300" i="1"/>
  <c r="M300" i="1" s="1"/>
  <c r="T300" i="1" s="1"/>
  <c r="S298" i="1"/>
  <c r="P298" i="1"/>
  <c r="P294" i="1" s="1"/>
  <c r="O298" i="1"/>
  <c r="N298" i="1"/>
  <c r="L298" i="1"/>
  <c r="D30" i="2" s="1"/>
  <c r="K298" i="1"/>
  <c r="J298" i="1"/>
  <c r="J294" i="1" s="1"/>
  <c r="I298" i="1"/>
  <c r="C30" i="2" s="1"/>
  <c r="Q297" i="1"/>
  <c r="Q296" i="1"/>
  <c r="Q295" i="1" s="1"/>
  <c r="S295" i="1"/>
  <c r="S294" i="1" s="1"/>
  <c r="P295" i="1"/>
  <c r="O295" i="1"/>
  <c r="O294" i="1" s="1"/>
  <c r="N295" i="1"/>
  <c r="L295" i="1"/>
  <c r="D29" i="2" s="1"/>
  <c r="K295" i="1"/>
  <c r="J295" i="1"/>
  <c r="I295" i="1"/>
  <c r="C29" i="2" s="1"/>
  <c r="C28" i="2" s="1"/>
  <c r="Q293" i="1"/>
  <c r="S292" i="1"/>
  <c r="S291" i="1" s="1"/>
  <c r="Q292" i="1"/>
  <c r="Q291" i="1" s="1"/>
  <c r="P292" i="1"/>
  <c r="O292" i="1"/>
  <c r="O291" i="1" s="1"/>
  <c r="N292" i="1"/>
  <c r="N291" i="1" s="1"/>
  <c r="L292" i="1"/>
  <c r="D27" i="2" s="1"/>
  <c r="D26" i="2" s="1"/>
  <c r="K292" i="1"/>
  <c r="K291" i="1" s="1"/>
  <c r="J292" i="1"/>
  <c r="I292" i="1"/>
  <c r="P291" i="1"/>
  <c r="J291" i="1"/>
  <c r="Q290" i="1"/>
  <c r="Q289" i="1"/>
  <c r="Q288" i="1"/>
  <c r="Q287" i="1"/>
  <c r="Q286" i="1"/>
  <c r="Q285" i="1" s="1"/>
  <c r="S285" i="1"/>
  <c r="P285" i="1"/>
  <c r="O285" i="1"/>
  <c r="N285" i="1"/>
  <c r="L285" i="1"/>
  <c r="D25" i="2" s="1"/>
  <c r="K285" i="1"/>
  <c r="J285" i="1"/>
  <c r="I285" i="1"/>
  <c r="C25" i="2" s="1"/>
  <c r="R284" i="1"/>
  <c r="Q284" i="1"/>
  <c r="M284" i="1"/>
  <c r="T284" i="1" s="1"/>
  <c r="R283" i="1"/>
  <c r="Q283" i="1"/>
  <c r="M283" i="1" s="1"/>
  <c r="T283" i="1" s="1"/>
  <c r="Q282" i="1"/>
  <c r="R282" i="1" s="1"/>
  <c r="Q281" i="1"/>
  <c r="R281" i="1" s="1"/>
  <c r="R280" i="1"/>
  <c r="Q280" i="1"/>
  <c r="M280" i="1"/>
  <c r="T280" i="1" s="1"/>
  <c r="R279" i="1"/>
  <c r="Q279" i="1"/>
  <c r="M279" i="1" s="1"/>
  <c r="T279" i="1" s="1"/>
  <c r="R278" i="1"/>
  <c r="Q278" i="1"/>
  <c r="M278" i="1" s="1"/>
  <c r="T278" i="1" s="1"/>
  <c r="Q277" i="1"/>
  <c r="R277" i="1" s="1"/>
  <c r="M277" i="1"/>
  <c r="T277" i="1" s="1"/>
  <c r="R276" i="1"/>
  <c r="Q276" i="1"/>
  <c r="M276" i="1"/>
  <c r="T276" i="1" s="1"/>
  <c r="R275" i="1"/>
  <c r="Q275" i="1"/>
  <c r="M275" i="1" s="1"/>
  <c r="T275" i="1" s="1"/>
  <c r="Q274" i="1"/>
  <c r="R274" i="1" s="1"/>
  <c r="Q273" i="1"/>
  <c r="R273" i="1" s="1"/>
  <c r="R272" i="1"/>
  <c r="Q272" i="1"/>
  <c r="M272" i="1"/>
  <c r="T272" i="1" s="1"/>
  <c r="R271" i="1"/>
  <c r="Q271" i="1"/>
  <c r="M271" i="1" s="1"/>
  <c r="T271" i="1" s="1"/>
  <c r="R270" i="1"/>
  <c r="Q270" i="1"/>
  <c r="M270" i="1" s="1"/>
  <c r="T270" i="1" s="1"/>
  <c r="Q269" i="1"/>
  <c r="R269" i="1" s="1"/>
  <c r="M269" i="1"/>
  <c r="T269" i="1" s="1"/>
  <c r="R268" i="1"/>
  <c r="Q268" i="1"/>
  <c r="M268" i="1"/>
  <c r="T268" i="1" s="1"/>
  <c r="R267" i="1"/>
  <c r="Q267" i="1"/>
  <c r="M267" i="1" s="1"/>
  <c r="T267" i="1" s="1"/>
  <c r="Q266" i="1"/>
  <c r="R266" i="1" s="1"/>
  <c r="Q265" i="1"/>
  <c r="Q263" i="1" s="1"/>
  <c r="R264" i="1"/>
  <c r="Q264" i="1"/>
  <c r="M264" i="1"/>
  <c r="S263" i="1"/>
  <c r="P263" i="1"/>
  <c r="P262" i="1" s="1"/>
  <c r="O263" i="1"/>
  <c r="N263" i="1"/>
  <c r="N262" i="1" s="1"/>
  <c r="L263" i="1"/>
  <c r="K263" i="1"/>
  <c r="J263" i="1"/>
  <c r="J262" i="1" s="1"/>
  <c r="I263" i="1"/>
  <c r="C24" i="2" s="1"/>
  <c r="K262" i="1"/>
  <c r="R261" i="1"/>
  <c r="Q261" i="1"/>
  <c r="M261" i="1" s="1"/>
  <c r="T261" i="1" s="1"/>
  <c r="Q260" i="1"/>
  <c r="R260" i="1" s="1"/>
  <c r="R259" i="1" s="1"/>
  <c r="R258" i="1" s="1"/>
  <c r="M260" i="1"/>
  <c r="S259" i="1"/>
  <c r="Q259" i="1"/>
  <c r="Q258" i="1" s="1"/>
  <c r="P259" i="1"/>
  <c r="P258" i="1" s="1"/>
  <c r="O259" i="1"/>
  <c r="N259" i="1"/>
  <c r="N258" i="1" s="1"/>
  <c r="L259" i="1"/>
  <c r="K259" i="1"/>
  <c r="K258" i="1" s="1"/>
  <c r="J259" i="1"/>
  <c r="J258" i="1" s="1"/>
  <c r="I259" i="1"/>
  <c r="C22" i="2" s="1"/>
  <c r="C21" i="2" s="1"/>
  <c r="S258" i="1"/>
  <c r="O258" i="1"/>
  <c r="I258" i="1"/>
  <c r="R257" i="1"/>
  <c r="R256" i="1" s="1"/>
  <c r="Q257" i="1"/>
  <c r="M257" i="1" s="1"/>
  <c r="S256" i="1"/>
  <c r="P256" i="1"/>
  <c r="O256" i="1"/>
  <c r="N256" i="1"/>
  <c r="L256" i="1"/>
  <c r="D20" i="2" s="1"/>
  <c r="K256" i="1"/>
  <c r="J256" i="1"/>
  <c r="I256" i="1"/>
  <c r="C20" i="2" s="1"/>
  <c r="Q255" i="1"/>
  <c r="Q254" i="1"/>
  <c r="Q253" i="1" s="1"/>
  <c r="S253" i="1"/>
  <c r="P253" i="1"/>
  <c r="O253" i="1"/>
  <c r="N253" i="1"/>
  <c r="L253" i="1"/>
  <c r="D19" i="2" s="1"/>
  <c r="K253" i="1"/>
  <c r="J253" i="1"/>
  <c r="I253" i="1"/>
  <c r="C19" i="2" s="1"/>
  <c r="Q252" i="1"/>
  <c r="R252" i="1" s="1"/>
  <c r="R251" i="1" s="1"/>
  <c r="S251" i="1"/>
  <c r="P251" i="1"/>
  <c r="O251" i="1"/>
  <c r="N251" i="1"/>
  <c r="L251" i="1"/>
  <c r="D18" i="2" s="1"/>
  <c r="K251" i="1"/>
  <c r="J251" i="1"/>
  <c r="I251" i="1"/>
  <c r="C18" i="2" s="1"/>
  <c r="Q250" i="1"/>
  <c r="Q249" i="1"/>
  <c r="Q248" i="1"/>
  <c r="Q247" i="1"/>
  <c r="Q246" i="1"/>
  <c r="Q245" i="1"/>
  <c r="Q244" i="1"/>
  <c r="Q243" i="1"/>
  <c r="S242" i="1"/>
  <c r="P242" i="1"/>
  <c r="O242" i="1"/>
  <c r="N242" i="1"/>
  <c r="L242" i="1"/>
  <c r="D17" i="2" s="1"/>
  <c r="K242" i="1"/>
  <c r="J242" i="1"/>
  <c r="I242" i="1"/>
  <c r="C17" i="2" s="1"/>
  <c r="R241" i="1"/>
  <c r="Q241" i="1"/>
  <c r="M241" i="1"/>
  <c r="T241" i="1" s="1"/>
  <c r="Q240" i="1"/>
  <c r="R240" i="1" s="1"/>
  <c r="Q239" i="1"/>
  <c r="Q237" i="1" s="1"/>
  <c r="Q238" i="1"/>
  <c r="R238" i="1" s="1"/>
  <c r="M238" i="1"/>
  <c r="S237" i="1"/>
  <c r="P237" i="1"/>
  <c r="O237" i="1"/>
  <c r="N237" i="1"/>
  <c r="L237" i="1"/>
  <c r="D16" i="2" s="1"/>
  <c r="K237" i="1"/>
  <c r="J237" i="1"/>
  <c r="I237" i="1"/>
  <c r="C16" i="2" s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M217" i="1" s="1"/>
  <c r="T217" i="1" s="1"/>
  <c r="Q216" i="1"/>
  <c r="M216" i="1" s="1"/>
  <c r="T216" i="1" s="1"/>
  <c r="T215" i="1"/>
  <c r="R215" i="1"/>
  <c r="Q215" i="1"/>
  <c r="M215" i="1" s="1"/>
  <c r="Q214" i="1"/>
  <c r="M214" i="1" s="1"/>
  <c r="T214" i="1" s="1"/>
  <c r="Q213" i="1"/>
  <c r="M213" i="1" s="1"/>
  <c r="T213" i="1" s="1"/>
  <c r="T212" i="1"/>
  <c r="Q212" i="1"/>
  <c r="M212" i="1" s="1"/>
  <c r="Q211" i="1"/>
  <c r="M211" i="1" s="1"/>
  <c r="T211" i="1" s="1"/>
  <c r="Q210" i="1"/>
  <c r="M210" i="1" s="1"/>
  <c r="T210" i="1" s="1"/>
  <c r="Q209" i="1"/>
  <c r="M209" i="1" s="1"/>
  <c r="T209" i="1" s="1"/>
  <c r="T208" i="1"/>
  <c r="Q208" i="1"/>
  <c r="M208" i="1" s="1"/>
  <c r="Q207" i="1"/>
  <c r="M207" i="1" s="1"/>
  <c r="T207" i="1" s="1"/>
  <c r="Q206" i="1"/>
  <c r="M206" i="1" s="1"/>
  <c r="T206" i="1" s="1"/>
  <c r="Q205" i="1"/>
  <c r="M205" i="1" s="1"/>
  <c r="T205" i="1" s="1"/>
  <c r="Q204" i="1"/>
  <c r="M204" i="1" s="1"/>
  <c r="T204" i="1" s="1"/>
  <c r="T203" i="1"/>
  <c r="Q203" i="1"/>
  <c r="M203" i="1" s="1"/>
  <c r="Q202" i="1"/>
  <c r="M202" i="1" s="1"/>
  <c r="T202" i="1" s="1"/>
  <c r="Q201" i="1"/>
  <c r="M201" i="1" s="1"/>
  <c r="T201" i="1" s="1"/>
  <c r="T200" i="1"/>
  <c r="Q200" i="1"/>
  <c r="M200" i="1" s="1"/>
  <c r="T199" i="1"/>
  <c r="R199" i="1"/>
  <c r="Q199" i="1"/>
  <c r="M199" i="1" s="1"/>
  <c r="Q198" i="1"/>
  <c r="M198" i="1" s="1"/>
  <c r="T198" i="1" s="1"/>
  <c r="Q197" i="1"/>
  <c r="M197" i="1" s="1"/>
  <c r="T197" i="1" s="1"/>
  <c r="T196" i="1"/>
  <c r="Q196" i="1"/>
  <c r="M196" i="1" s="1"/>
  <c r="R195" i="1"/>
  <c r="Q195" i="1"/>
  <c r="M195" i="1" s="1"/>
  <c r="T195" i="1" s="1"/>
  <c r="Q194" i="1"/>
  <c r="M194" i="1" s="1"/>
  <c r="T194" i="1" s="1"/>
  <c r="Q193" i="1"/>
  <c r="M193" i="1" s="1"/>
  <c r="T193" i="1" s="1"/>
  <c r="Q192" i="1"/>
  <c r="M192" i="1" s="1"/>
  <c r="T192" i="1" s="1"/>
  <c r="S191" i="1"/>
  <c r="P191" i="1"/>
  <c r="O191" i="1"/>
  <c r="N191" i="1"/>
  <c r="L191" i="1"/>
  <c r="D15" i="2" s="1"/>
  <c r="K191" i="1"/>
  <c r="J191" i="1"/>
  <c r="I191" i="1"/>
  <c r="C15" i="2" s="1"/>
  <c r="Q190" i="1"/>
  <c r="M190" i="1" s="1"/>
  <c r="T190" i="1" s="1"/>
  <c r="U190" i="1" s="1"/>
  <c r="R189" i="1"/>
  <c r="Q189" i="1"/>
  <c r="M189" i="1" s="1"/>
  <c r="T189" i="1" s="1"/>
  <c r="U189" i="1" s="1"/>
  <c r="Q188" i="1"/>
  <c r="R188" i="1" s="1"/>
  <c r="Q187" i="1"/>
  <c r="R187" i="1" s="1"/>
  <c r="Q186" i="1"/>
  <c r="M186" i="1" s="1"/>
  <c r="T186" i="1" s="1"/>
  <c r="U186" i="1" s="1"/>
  <c r="Q185" i="1"/>
  <c r="R185" i="1" s="1"/>
  <c r="Q184" i="1"/>
  <c r="R184" i="1" s="1"/>
  <c r="S183" i="1"/>
  <c r="P183" i="1"/>
  <c r="O183" i="1"/>
  <c r="N183" i="1"/>
  <c r="L183" i="1"/>
  <c r="D14" i="2" s="1"/>
  <c r="K183" i="1"/>
  <c r="J183" i="1"/>
  <c r="I183" i="1"/>
  <c r="C14" i="2" s="1"/>
  <c r="Q182" i="1"/>
  <c r="R182" i="1" s="1"/>
  <c r="R181" i="1" s="1"/>
  <c r="S181" i="1"/>
  <c r="P181" i="1"/>
  <c r="O181" i="1"/>
  <c r="N181" i="1"/>
  <c r="L181" i="1"/>
  <c r="D13" i="2" s="1"/>
  <c r="K181" i="1"/>
  <c r="J181" i="1"/>
  <c r="I181" i="1"/>
  <c r="C13" i="2" s="1"/>
  <c r="Q180" i="1"/>
  <c r="M180" i="1" s="1"/>
  <c r="T180" i="1" s="1"/>
  <c r="S179" i="1"/>
  <c r="P179" i="1"/>
  <c r="O179" i="1"/>
  <c r="N179" i="1"/>
  <c r="L179" i="1"/>
  <c r="D12" i="2" s="1"/>
  <c r="K179" i="1"/>
  <c r="J179" i="1"/>
  <c r="I179" i="1"/>
  <c r="C12" i="2" s="1"/>
  <c r="R178" i="1"/>
  <c r="Q178" i="1"/>
  <c r="M178" i="1"/>
  <c r="T178" i="1" s="1"/>
  <c r="S177" i="1"/>
  <c r="R177" i="1"/>
  <c r="Q177" i="1"/>
  <c r="P177" i="1"/>
  <c r="O177" i="1"/>
  <c r="N177" i="1"/>
  <c r="L177" i="1"/>
  <c r="D11" i="2" s="1"/>
  <c r="K177" i="1"/>
  <c r="J177" i="1"/>
  <c r="I177" i="1"/>
  <c r="C11" i="2" s="1"/>
  <c r="Q176" i="1"/>
  <c r="R176" i="1" s="1"/>
  <c r="M176" i="1"/>
  <c r="T176" i="1" s="1"/>
  <c r="Q175" i="1"/>
  <c r="R175" i="1" s="1"/>
  <c r="Q174" i="1"/>
  <c r="R174" i="1" s="1"/>
  <c r="M174" i="1"/>
  <c r="T174" i="1" s="1"/>
  <c r="Q173" i="1"/>
  <c r="R173" i="1" s="1"/>
  <c r="Q172" i="1"/>
  <c r="R172" i="1" s="1"/>
  <c r="M172" i="1"/>
  <c r="T172" i="1" s="1"/>
  <c r="Q171" i="1"/>
  <c r="R171" i="1" s="1"/>
  <c r="Q170" i="1"/>
  <c r="R170" i="1" s="1"/>
  <c r="M170" i="1"/>
  <c r="T170" i="1" s="1"/>
  <c r="Q169" i="1"/>
  <c r="R169" i="1" s="1"/>
  <c r="Q168" i="1"/>
  <c r="R168" i="1" s="1"/>
  <c r="M168" i="1"/>
  <c r="T168" i="1" s="1"/>
  <c r="Q167" i="1"/>
  <c r="R167" i="1" s="1"/>
  <c r="Q166" i="1"/>
  <c r="R166" i="1" s="1"/>
  <c r="M166" i="1"/>
  <c r="T166" i="1" s="1"/>
  <c r="Q165" i="1"/>
  <c r="R165" i="1" s="1"/>
  <c r="Q164" i="1"/>
  <c r="R164" i="1" s="1"/>
  <c r="M164" i="1"/>
  <c r="T164" i="1" s="1"/>
  <c r="Q163" i="1"/>
  <c r="R163" i="1" s="1"/>
  <c r="Q162" i="1"/>
  <c r="R162" i="1" s="1"/>
  <c r="M162" i="1"/>
  <c r="T162" i="1" s="1"/>
  <c r="Q161" i="1"/>
  <c r="R161" i="1" s="1"/>
  <c r="Q160" i="1"/>
  <c r="R160" i="1" s="1"/>
  <c r="M160" i="1"/>
  <c r="T160" i="1" s="1"/>
  <c r="Q159" i="1"/>
  <c r="R159" i="1" s="1"/>
  <c r="Q158" i="1"/>
  <c r="R158" i="1" s="1"/>
  <c r="M158" i="1"/>
  <c r="T158" i="1" s="1"/>
  <c r="Q157" i="1"/>
  <c r="R157" i="1" s="1"/>
  <c r="Q156" i="1"/>
  <c r="R156" i="1" s="1"/>
  <c r="M156" i="1"/>
  <c r="T156" i="1" s="1"/>
  <c r="Q155" i="1"/>
  <c r="R155" i="1" s="1"/>
  <c r="Q154" i="1"/>
  <c r="R154" i="1" s="1"/>
  <c r="M154" i="1"/>
  <c r="T154" i="1" s="1"/>
  <c r="Q153" i="1"/>
  <c r="R153" i="1" s="1"/>
  <c r="Q152" i="1"/>
  <c r="R152" i="1" s="1"/>
  <c r="M152" i="1"/>
  <c r="T152" i="1" s="1"/>
  <c r="Q151" i="1"/>
  <c r="R151" i="1" s="1"/>
  <c r="Q150" i="1"/>
  <c r="R150" i="1" s="1"/>
  <c r="M150" i="1"/>
  <c r="T150" i="1" s="1"/>
  <c r="Q149" i="1"/>
  <c r="R149" i="1" s="1"/>
  <c r="Q148" i="1"/>
  <c r="R148" i="1" s="1"/>
  <c r="M148" i="1"/>
  <c r="T148" i="1" s="1"/>
  <c r="Q147" i="1"/>
  <c r="R147" i="1" s="1"/>
  <c r="Q146" i="1"/>
  <c r="R146" i="1" s="1"/>
  <c r="M146" i="1"/>
  <c r="T146" i="1" s="1"/>
  <c r="Q145" i="1"/>
  <c r="R145" i="1" s="1"/>
  <c r="Q144" i="1"/>
  <c r="R144" i="1" s="1"/>
  <c r="M144" i="1"/>
  <c r="T144" i="1" s="1"/>
  <c r="Q143" i="1"/>
  <c r="R143" i="1" s="1"/>
  <c r="Q142" i="1"/>
  <c r="R142" i="1" s="1"/>
  <c r="M142" i="1"/>
  <c r="T142" i="1" s="1"/>
  <c r="Q141" i="1"/>
  <c r="R141" i="1" s="1"/>
  <c r="Q140" i="1"/>
  <c r="R140" i="1" s="1"/>
  <c r="M140" i="1"/>
  <c r="T140" i="1" s="1"/>
  <c r="Q139" i="1"/>
  <c r="R139" i="1" s="1"/>
  <c r="Q138" i="1"/>
  <c r="R138" i="1" s="1"/>
  <c r="M138" i="1"/>
  <c r="T138" i="1" s="1"/>
  <c r="Q137" i="1"/>
  <c r="R137" i="1" s="1"/>
  <c r="Q136" i="1"/>
  <c r="R136" i="1" s="1"/>
  <c r="M136" i="1"/>
  <c r="T136" i="1" s="1"/>
  <c r="Q135" i="1"/>
  <c r="R135" i="1" s="1"/>
  <c r="Q134" i="1"/>
  <c r="R134" i="1" s="1"/>
  <c r="M134" i="1"/>
  <c r="T134" i="1" s="1"/>
  <c r="Q133" i="1"/>
  <c r="R133" i="1" s="1"/>
  <c r="Q132" i="1"/>
  <c r="R132" i="1" s="1"/>
  <c r="M132" i="1"/>
  <c r="T132" i="1" s="1"/>
  <c r="Q131" i="1"/>
  <c r="R131" i="1" s="1"/>
  <c r="Q130" i="1"/>
  <c r="R130" i="1" s="1"/>
  <c r="M130" i="1"/>
  <c r="T130" i="1" s="1"/>
  <c r="Q129" i="1"/>
  <c r="R129" i="1" s="1"/>
  <c r="Q128" i="1"/>
  <c r="R128" i="1" s="1"/>
  <c r="M128" i="1"/>
  <c r="T128" i="1" s="1"/>
  <c r="Q127" i="1"/>
  <c r="R127" i="1" s="1"/>
  <c r="Q126" i="1"/>
  <c r="R126" i="1" s="1"/>
  <c r="M126" i="1"/>
  <c r="T126" i="1" s="1"/>
  <c r="Q125" i="1"/>
  <c r="R125" i="1" s="1"/>
  <c r="Q124" i="1"/>
  <c r="R124" i="1" s="1"/>
  <c r="M124" i="1"/>
  <c r="T124" i="1" s="1"/>
  <c r="Q123" i="1"/>
  <c r="R123" i="1" s="1"/>
  <c r="Q122" i="1"/>
  <c r="R122" i="1" s="1"/>
  <c r="M122" i="1"/>
  <c r="T122" i="1" s="1"/>
  <c r="Q121" i="1"/>
  <c r="R121" i="1" s="1"/>
  <c r="Q120" i="1"/>
  <c r="R120" i="1" s="1"/>
  <c r="M120" i="1"/>
  <c r="T120" i="1" s="1"/>
  <c r="Q119" i="1"/>
  <c r="R119" i="1" s="1"/>
  <c r="Q118" i="1"/>
  <c r="R118" i="1" s="1"/>
  <c r="M118" i="1"/>
  <c r="T118" i="1" s="1"/>
  <c r="Q117" i="1"/>
  <c r="R117" i="1" s="1"/>
  <c r="Q116" i="1"/>
  <c r="R116" i="1" s="1"/>
  <c r="M116" i="1"/>
  <c r="T116" i="1" s="1"/>
  <c r="Q115" i="1"/>
  <c r="R115" i="1" s="1"/>
  <c r="Q114" i="1"/>
  <c r="R114" i="1" s="1"/>
  <c r="M114" i="1"/>
  <c r="T114" i="1" s="1"/>
  <c r="Q113" i="1"/>
  <c r="R113" i="1" s="1"/>
  <c r="Q112" i="1"/>
  <c r="R112" i="1" s="1"/>
  <c r="M112" i="1"/>
  <c r="T112" i="1" s="1"/>
  <c r="Q111" i="1"/>
  <c r="R111" i="1" s="1"/>
  <c r="Q110" i="1"/>
  <c r="R110" i="1" s="1"/>
  <c r="M110" i="1"/>
  <c r="T110" i="1" s="1"/>
  <c r="Q109" i="1"/>
  <c r="R109" i="1" s="1"/>
  <c r="Q108" i="1"/>
  <c r="R108" i="1" s="1"/>
  <c r="M108" i="1"/>
  <c r="T108" i="1" s="1"/>
  <c r="Q107" i="1"/>
  <c r="R107" i="1" s="1"/>
  <c r="Q106" i="1"/>
  <c r="R106" i="1" s="1"/>
  <c r="M106" i="1"/>
  <c r="T106" i="1" s="1"/>
  <c r="Q105" i="1"/>
  <c r="R105" i="1" s="1"/>
  <c r="Q104" i="1"/>
  <c r="R104" i="1" s="1"/>
  <c r="M104" i="1"/>
  <c r="T104" i="1" s="1"/>
  <c r="Q103" i="1"/>
  <c r="R103" i="1" s="1"/>
  <c r="Q102" i="1"/>
  <c r="R102" i="1" s="1"/>
  <c r="M102" i="1"/>
  <c r="T102" i="1" s="1"/>
  <c r="Q101" i="1"/>
  <c r="R101" i="1" s="1"/>
  <c r="Q100" i="1"/>
  <c r="R100" i="1" s="1"/>
  <c r="M100" i="1"/>
  <c r="T100" i="1" s="1"/>
  <c r="Q99" i="1"/>
  <c r="R99" i="1" s="1"/>
  <c r="Q98" i="1"/>
  <c r="R98" i="1" s="1"/>
  <c r="M98" i="1"/>
  <c r="T98" i="1" s="1"/>
  <c r="Q97" i="1"/>
  <c r="R97" i="1" s="1"/>
  <c r="Q96" i="1"/>
  <c r="R96" i="1" s="1"/>
  <c r="M96" i="1"/>
  <c r="T96" i="1" s="1"/>
  <c r="Q95" i="1"/>
  <c r="R95" i="1" s="1"/>
  <c r="Q94" i="1"/>
  <c r="R94" i="1" s="1"/>
  <c r="M94" i="1"/>
  <c r="T94" i="1" s="1"/>
  <c r="Q93" i="1"/>
  <c r="R93" i="1" s="1"/>
  <c r="Q92" i="1"/>
  <c r="R92" i="1" s="1"/>
  <c r="M92" i="1"/>
  <c r="T92" i="1" s="1"/>
  <c r="Q91" i="1"/>
  <c r="R91" i="1" s="1"/>
  <c r="Q90" i="1"/>
  <c r="R90" i="1" s="1"/>
  <c r="M90" i="1"/>
  <c r="T90" i="1" s="1"/>
  <c r="Q89" i="1"/>
  <c r="R89" i="1" s="1"/>
  <c r="M89" i="1"/>
  <c r="T89" i="1" s="1"/>
  <c r="Q88" i="1"/>
  <c r="R88" i="1" s="1"/>
  <c r="Q87" i="1"/>
  <c r="R87" i="1" s="1"/>
  <c r="Q86" i="1"/>
  <c r="R86" i="1" s="1"/>
  <c r="Q85" i="1"/>
  <c r="R85" i="1" s="1"/>
  <c r="M85" i="1"/>
  <c r="T85" i="1" s="1"/>
  <c r="Q84" i="1"/>
  <c r="R84" i="1" s="1"/>
  <c r="Q83" i="1"/>
  <c r="R83" i="1" s="1"/>
  <c r="Q82" i="1"/>
  <c r="R82" i="1" s="1"/>
  <c r="M82" i="1"/>
  <c r="T82" i="1" s="1"/>
  <c r="Q81" i="1"/>
  <c r="R81" i="1" s="1"/>
  <c r="M81" i="1"/>
  <c r="T81" i="1" s="1"/>
  <c r="Q80" i="1"/>
  <c r="R80" i="1" s="1"/>
  <c r="Q79" i="1"/>
  <c r="R79" i="1" s="1"/>
  <c r="Q78" i="1"/>
  <c r="R78" i="1" s="1"/>
  <c r="Q77" i="1"/>
  <c r="R77" i="1" s="1"/>
  <c r="M77" i="1"/>
  <c r="T77" i="1" s="1"/>
  <c r="Q76" i="1"/>
  <c r="R76" i="1" s="1"/>
  <c r="Q75" i="1"/>
  <c r="R75" i="1" s="1"/>
  <c r="Q74" i="1"/>
  <c r="R74" i="1" s="1"/>
  <c r="M74" i="1"/>
  <c r="T74" i="1" s="1"/>
  <c r="Q73" i="1"/>
  <c r="R73" i="1" s="1"/>
  <c r="M73" i="1"/>
  <c r="T73" i="1" s="1"/>
  <c r="Q72" i="1"/>
  <c r="R72" i="1" s="1"/>
  <c r="Q71" i="1"/>
  <c r="R71" i="1" s="1"/>
  <c r="Q70" i="1"/>
  <c r="R70" i="1" s="1"/>
  <c r="Q69" i="1"/>
  <c r="R69" i="1" s="1"/>
  <c r="M69" i="1"/>
  <c r="T69" i="1" s="1"/>
  <c r="Q68" i="1"/>
  <c r="R68" i="1" s="1"/>
  <c r="Q67" i="1"/>
  <c r="R67" i="1" s="1"/>
  <c r="Q66" i="1"/>
  <c r="R66" i="1" s="1"/>
  <c r="M66" i="1"/>
  <c r="T66" i="1" s="1"/>
  <c r="Q65" i="1"/>
  <c r="R65" i="1" s="1"/>
  <c r="M65" i="1"/>
  <c r="T65" i="1" s="1"/>
  <c r="Q64" i="1"/>
  <c r="R64" i="1" s="1"/>
  <c r="Q63" i="1"/>
  <c r="R63" i="1" s="1"/>
  <c r="Q62" i="1"/>
  <c r="R62" i="1" s="1"/>
  <c r="Q61" i="1"/>
  <c r="R61" i="1" s="1"/>
  <c r="M61" i="1"/>
  <c r="T61" i="1" s="1"/>
  <c r="Q60" i="1"/>
  <c r="R60" i="1" s="1"/>
  <c r="Q59" i="1"/>
  <c r="R59" i="1" s="1"/>
  <c r="Q58" i="1"/>
  <c r="R58" i="1" s="1"/>
  <c r="M58" i="1"/>
  <c r="T58" i="1" s="1"/>
  <c r="Q57" i="1"/>
  <c r="R57" i="1" s="1"/>
  <c r="M57" i="1"/>
  <c r="T57" i="1" s="1"/>
  <c r="Q56" i="1"/>
  <c r="R56" i="1" s="1"/>
  <c r="Q55" i="1"/>
  <c r="R55" i="1" s="1"/>
  <c r="Q54" i="1"/>
  <c r="R54" i="1" s="1"/>
  <c r="Q53" i="1"/>
  <c r="R53" i="1" s="1"/>
  <c r="M53" i="1"/>
  <c r="T53" i="1" s="1"/>
  <c r="Q52" i="1"/>
  <c r="R52" i="1" s="1"/>
  <c r="Q51" i="1"/>
  <c r="R51" i="1" s="1"/>
  <c r="Q50" i="1"/>
  <c r="R50" i="1" s="1"/>
  <c r="M50" i="1"/>
  <c r="T50" i="1" s="1"/>
  <c r="Q49" i="1"/>
  <c r="R49" i="1" s="1"/>
  <c r="M49" i="1"/>
  <c r="T49" i="1" s="1"/>
  <c r="Q48" i="1"/>
  <c r="R48" i="1" s="1"/>
  <c r="Q47" i="1"/>
  <c r="R47" i="1" s="1"/>
  <c r="Q46" i="1"/>
  <c r="R46" i="1" s="1"/>
  <c r="Q45" i="1"/>
  <c r="R45" i="1" s="1"/>
  <c r="M45" i="1"/>
  <c r="T45" i="1" s="1"/>
  <c r="Q44" i="1"/>
  <c r="R44" i="1" s="1"/>
  <c r="Q43" i="1"/>
  <c r="R43" i="1" s="1"/>
  <c r="Q42" i="1"/>
  <c r="R42" i="1" s="1"/>
  <c r="M42" i="1"/>
  <c r="T42" i="1" s="1"/>
  <c r="Q41" i="1"/>
  <c r="R41" i="1" s="1"/>
  <c r="M41" i="1"/>
  <c r="T41" i="1" s="1"/>
  <c r="Q40" i="1"/>
  <c r="R40" i="1" s="1"/>
  <c r="Q39" i="1"/>
  <c r="R39" i="1" s="1"/>
  <c r="Q38" i="1"/>
  <c r="R38" i="1" s="1"/>
  <c r="Q37" i="1"/>
  <c r="R37" i="1" s="1"/>
  <c r="M37" i="1"/>
  <c r="T37" i="1" s="1"/>
  <c r="Q36" i="1"/>
  <c r="R36" i="1" s="1"/>
  <c r="Q35" i="1"/>
  <c r="R35" i="1" s="1"/>
  <c r="Q34" i="1"/>
  <c r="R34" i="1" s="1"/>
  <c r="M34" i="1"/>
  <c r="T34" i="1" s="1"/>
  <c r="Q33" i="1"/>
  <c r="R33" i="1" s="1"/>
  <c r="M33" i="1"/>
  <c r="T33" i="1" s="1"/>
  <c r="Q32" i="1"/>
  <c r="R32" i="1" s="1"/>
  <c r="Q31" i="1"/>
  <c r="R31" i="1" s="1"/>
  <c r="Q30" i="1"/>
  <c r="R30" i="1" s="1"/>
  <c r="Q29" i="1"/>
  <c r="R29" i="1" s="1"/>
  <c r="M29" i="1"/>
  <c r="T29" i="1" s="1"/>
  <c r="Q28" i="1"/>
  <c r="R28" i="1" s="1"/>
  <c r="Q27" i="1"/>
  <c r="R27" i="1" s="1"/>
  <c r="Q26" i="1"/>
  <c r="R26" i="1" s="1"/>
  <c r="M26" i="1"/>
  <c r="T26" i="1" s="1"/>
  <c r="Q25" i="1"/>
  <c r="R25" i="1" s="1"/>
  <c r="M25" i="1"/>
  <c r="T25" i="1" s="1"/>
  <c r="Q24" i="1"/>
  <c r="R24" i="1" s="1"/>
  <c r="Q23" i="1"/>
  <c r="R23" i="1" s="1"/>
  <c r="Q22" i="1"/>
  <c r="R22" i="1" s="1"/>
  <c r="Q21" i="1"/>
  <c r="R21" i="1" s="1"/>
  <c r="M21" i="1"/>
  <c r="T21" i="1" s="1"/>
  <c r="S20" i="1"/>
  <c r="P20" i="1"/>
  <c r="O20" i="1"/>
  <c r="N20" i="1"/>
  <c r="L20" i="1"/>
  <c r="D10" i="2" s="1"/>
  <c r="K20" i="1"/>
  <c r="J20" i="1"/>
  <c r="I20" i="1"/>
  <c r="C10" i="2" s="1"/>
  <c r="R324" i="1" l="1"/>
  <c r="M628" i="1"/>
  <c r="T628" i="1" s="1"/>
  <c r="R628" i="1"/>
  <c r="M724" i="1"/>
  <c r="T724" i="1" s="1"/>
  <c r="R724" i="1"/>
  <c r="M1152" i="1"/>
  <c r="R1152" i="1"/>
  <c r="M1172" i="1"/>
  <c r="R1172" i="1"/>
  <c r="K19" i="1"/>
  <c r="M27" i="1"/>
  <c r="T27" i="1" s="1"/>
  <c r="M35" i="1"/>
  <c r="T35" i="1" s="1"/>
  <c r="M43" i="1"/>
  <c r="T43" i="1" s="1"/>
  <c r="M51" i="1"/>
  <c r="T51" i="1" s="1"/>
  <c r="M59" i="1"/>
  <c r="T59" i="1" s="1"/>
  <c r="M67" i="1"/>
  <c r="T67" i="1" s="1"/>
  <c r="M75" i="1"/>
  <c r="T75" i="1" s="1"/>
  <c r="M83" i="1"/>
  <c r="T83" i="1" s="1"/>
  <c r="M91" i="1"/>
  <c r="T91" i="1" s="1"/>
  <c r="M95" i="1"/>
  <c r="T95" i="1" s="1"/>
  <c r="M99" i="1"/>
  <c r="T99" i="1" s="1"/>
  <c r="M103" i="1"/>
  <c r="T103" i="1" s="1"/>
  <c r="M107" i="1"/>
  <c r="T107" i="1" s="1"/>
  <c r="M111" i="1"/>
  <c r="T111" i="1" s="1"/>
  <c r="M115" i="1"/>
  <c r="T115" i="1" s="1"/>
  <c r="M119" i="1"/>
  <c r="T119" i="1" s="1"/>
  <c r="M123" i="1"/>
  <c r="T123" i="1" s="1"/>
  <c r="M127" i="1"/>
  <c r="T127" i="1" s="1"/>
  <c r="M131" i="1"/>
  <c r="T131" i="1" s="1"/>
  <c r="M135" i="1"/>
  <c r="T135" i="1" s="1"/>
  <c r="M139" i="1"/>
  <c r="T139" i="1" s="1"/>
  <c r="M143" i="1"/>
  <c r="T143" i="1" s="1"/>
  <c r="M147" i="1"/>
  <c r="T147" i="1" s="1"/>
  <c r="M151" i="1"/>
  <c r="T151" i="1" s="1"/>
  <c r="M155" i="1"/>
  <c r="T155" i="1" s="1"/>
  <c r="M159" i="1"/>
  <c r="T159" i="1" s="1"/>
  <c r="M163" i="1"/>
  <c r="T163" i="1" s="1"/>
  <c r="M167" i="1"/>
  <c r="T167" i="1" s="1"/>
  <c r="M171" i="1"/>
  <c r="T171" i="1" s="1"/>
  <c r="M175" i="1"/>
  <c r="T175" i="1" s="1"/>
  <c r="R203" i="1"/>
  <c r="Q256" i="1"/>
  <c r="I307" i="1"/>
  <c r="N323" i="1"/>
  <c r="Q334" i="1"/>
  <c r="M620" i="1"/>
  <c r="T620" i="1" s="1"/>
  <c r="R620" i="1"/>
  <c r="M652" i="1"/>
  <c r="T652" i="1" s="1"/>
  <c r="R652" i="1"/>
  <c r="M684" i="1"/>
  <c r="T684" i="1" s="1"/>
  <c r="R684" i="1"/>
  <c r="R788" i="1"/>
  <c r="M788" i="1"/>
  <c r="T788" i="1" s="1"/>
  <c r="R881" i="1"/>
  <c r="M881" i="1"/>
  <c r="T881" i="1" s="1"/>
  <c r="U881" i="1" s="1"/>
  <c r="M1210" i="1"/>
  <c r="R1210" i="1"/>
  <c r="R784" i="1"/>
  <c r="M784" i="1"/>
  <c r="T784" i="1" s="1"/>
  <c r="M22" i="1"/>
  <c r="T22" i="1" s="1"/>
  <c r="M30" i="1"/>
  <c r="T30" i="1" s="1"/>
  <c r="M38" i="1"/>
  <c r="T38" i="1" s="1"/>
  <c r="M46" i="1"/>
  <c r="T46" i="1" s="1"/>
  <c r="M54" i="1"/>
  <c r="T54" i="1" s="1"/>
  <c r="M62" i="1"/>
  <c r="T62" i="1" s="1"/>
  <c r="M70" i="1"/>
  <c r="T70" i="1" s="1"/>
  <c r="M78" i="1"/>
  <c r="T78" i="1" s="1"/>
  <c r="M86" i="1"/>
  <c r="T86" i="1" s="1"/>
  <c r="Q181" i="1"/>
  <c r="M185" i="1"/>
  <c r="T185" i="1" s="1"/>
  <c r="U185" i="1" s="1"/>
  <c r="M239" i="1"/>
  <c r="T239" i="1" s="1"/>
  <c r="Q251" i="1"/>
  <c r="M265" i="1"/>
  <c r="T265" i="1" s="1"/>
  <c r="M273" i="1"/>
  <c r="T273" i="1" s="1"/>
  <c r="M281" i="1"/>
  <c r="T281" i="1" s="1"/>
  <c r="I310" i="1"/>
  <c r="Q315" i="1"/>
  <c r="Q314" i="1" s="1"/>
  <c r="M320" i="1"/>
  <c r="T320" i="1" s="1"/>
  <c r="M326" i="1"/>
  <c r="T326" i="1" s="1"/>
  <c r="M345" i="1"/>
  <c r="M344" i="1" s="1"/>
  <c r="M46" i="2" s="1"/>
  <c r="N46" i="2" s="1"/>
  <c r="I360" i="1"/>
  <c r="N364" i="1"/>
  <c r="R375" i="1"/>
  <c r="M375" i="1"/>
  <c r="T375" i="1" s="1"/>
  <c r="Q376" i="1"/>
  <c r="Q379" i="1"/>
  <c r="R392" i="1"/>
  <c r="Q390" i="1"/>
  <c r="Q395" i="1"/>
  <c r="M640" i="1"/>
  <c r="T640" i="1" s="1"/>
  <c r="R640" i="1"/>
  <c r="M672" i="1"/>
  <c r="T672" i="1" s="1"/>
  <c r="R672" i="1"/>
  <c r="M28" i="1"/>
  <c r="T28" i="1" s="1"/>
  <c r="M36" i="1"/>
  <c r="T36" i="1" s="1"/>
  <c r="M44" i="1"/>
  <c r="T44" i="1" s="1"/>
  <c r="M52" i="1"/>
  <c r="T52" i="1" s="1"/>
  <c r="M60" i="1"/>
  <c r="T60" i="1" s="1"/>
  <c r="M68" i="1"/>
  <c r="T68" i="1" s="1"/>
  <c r="M76" i="1"/>
  <c r="T76" i="1" s="1"/>
  <c r="M84" i="1"/>
  <c r="T84" i="1" s="1"/>
  <c r="R239" i="1"/>
  <c r="R237" i="1" s="1"/>
  <c r="I262" i="1"/>
  <c r="R265" i="1"/>
  <c r="R263" i="1" s="1"/>
  <c r="L291" i="1"/>
  <c r="K294" i="1"/>
  <c r="Q324" i="1"/>
  <c r="K333" i="1"/>
  <c r="R345" i="1"/>
  <c r="R344" i="1" s="1"/>
  <c r="Q346" i="1"/>
  <c r="K348" i="1"/>
  <c r="M616" i="1"/>
  <c r="T616" i="1" s="1"/>
  <c r="R616" i="1"/>
  <c r="M648" i="1"/>
  <c r="T648" i="1" s="1"/>
  <c r="R648" i="1"/>
  <c r="M680" i="1"/>
  <c r="T680" i="1" s="1"/>
  <c r="R680" i="1"/>
  <c r="M742" i="1"/>
  <c r="T742" i="1" s="1"/>
  <c r="R742" i="1"/>
  <c r="S829" i="1"/>
  <c r="O262" i="1"/>
  <c r="M1120" i="1"/>
  <c r="R1120" i="1"/>
  <c r="M1108" i="1"/>
  <c r="R1108" i="1"/>
  <c r="C1187" i="3"/>
  <c r="Q1197" i="1"/>
  <c r="M23" i="1"/>
  <c r="T23" i="1" s="1"/>
  <c r="M31" i="1"/>
  <c r="T31" i="1" s="1"/>
  <c r="M39" i="1"/>
  <c r="T39" i="1" s="1"/>
  <c r="M47" i="1"/>
  <c r="T47" i="1" s="1"/>
  <c r="M55" i="1"/>
  <c r="T55" i="1" s="1"/>
  <c r="M63" i="1"/>
  <c r="T63" i="1" s="1"/>
  <c r="M71" i="1"/>
  <c r="T71" i="1" s="1"/>
  <c r="M79" i="1"/>
  <c r="T79" i="1" s="1"/>
  <c r="M87" i="1"/>
  <c r="T87" i="1" s="1"/>
  <c r="M182" i="1"/>
  <c r="M240" i="1"/>
  <c r="T240" i="1" s="1"/>
  <c r="M252" i="1"/>
  <c r="M251" i="1" s="1"/>
  <c r="M18" i="2" s="1"/>
  <c r="N18" i="2" s="1"/>
  <c r="M266" i="1"/>
  <c r="T266" i="1" s="1"/>
  <c r="M274" i="1"/>
  <c r="T274" i="1" s="1"/>
  <c r="M282" i="1"/>
  <c r="T282" i="1" s="1"/>
  <c r="S262" i="1"/>
  <c r="M316" i="1"/>
  <c r="M321" i="1"/>
  <c r="T321" i="1" s="1"/>
  <c r="M327" i="1"/>
  <c r="T327" i="1" s="1"/>
  <c r="K323" i="1"/>
  <c r="D49" i="2"/>
  <c r="L348" i="1"/>
  <c r="R367" i="1"/>
  <c r="M377" i="1"/>
  <c r="T377" i="1" s="1"/>
  <c r="N378" i="1"/>
  <c r="R413" i="1"/>
  <c r="M413" i="1"/>
  <c r="T413" i="1" s="1"/>
  <c r="M636" i="1"/>
  <c r="T636" i="1" s="1"/>
  <c r="R636" i="1"/>
  <c r="M668" i="1"/>
  <c r="T668" i="1" s="1"/>
  <c r="R668" i="1"/>
  <c r="M731" i="1"/>
  <c r="T731" i="1" s="1"/>
  <c r="R731" i="1"/>
  <c r="R765" i="1"/>
  <c r="M765" i="1"/>
  <c r="T765" i="1" s="1"/>
  <c r="R780" i="1"/>
  <c r="Q779" i="1"/>
  <c r="M780" i="1"/>
  <c r="S410" i="1"/>
  <c r="M914" i="1"/>
  <c r="T914" i="1" s="1"/>
  <c r="R914" i="1"/>
  <c r="C1070" i="3"/>
  <c r="Q1079" i="1" s="1"/>
  <c r="M1079" i="1" s="1"/>
  <c r="T1079" i="1" s="1"/>
  <c r="U1079" i="1" s="1"/>
  <c r="D1068" i="3"/>
  <c r="Q262" i="1"/>
  <c r="I314" i="1"/>
  <c r="O378" i="1"/>
  <c r="M624" i="1"/>
  <c r="T624" i="1" s="1"/>
  <c r="R624" i="1"/>
  <c r="M656" i="1"/>
  <c r="T656" i="1" s="1"/>
  <c r="R656" i="1"/>
  <c r="R801" i="1"/>
  <c r="R800" i="1" s="1"/>
  <c r="Q800" i="1"/>
  <c r="M968" i="1"/>
  <c r="T968" i="1" s="1"/>
  <c r="U968" i="1" s="1"/>
  <c r="Q965" i="1"/>
  <c r="R968" i="1"/>
  <c r="M1037" i="1"/>
  <c r="T1037" i="1" s="1"/>
  <c r="U1037" i="1" s="1"/>
  <c r="R1037" i="1"/>
  <c r="Q1030" i="1"/>
  <c r="M1250" i="1"/>
  <c r="R1250" i="1"/>
  <c r="Q1248" i="1"/>
  <c r="Q1247" i="1" s="1"/>
  <c r="R211" i="1"/>
  <c r="L333" i="1"/>
  <c r="R357" i="1"/>
  <c r="R354" i="1" s="1"/>
  <c r="M612" i="1"/>
  <c r="T612" i="1" s="1"/>
  <c r="R612" i="1"/>
  <c r="M644" i="1"/>
  <c r="T644" i="1" s="1"/>
  <c r="R644" i="1"/>
  <c r="M676" i="1"/>
  <c r="T676" i="1" s="1"/>
  <c r="R676" i="1"/>
  <c r="K9" i="2"/>
  <c r="M660" i="1"/>
  <c r="T660" i="1" s="1"/>
  <c r="R660" i="1"/>
  <c r="M1136" i="1"/>
  <c r="R1136" i="1"/>
  <c r="M1074" i="1"/>
  <c r="T1074" i="1" s="1"/>
  <c r="U1074" i="1" s="1"/>
  <c r="R1074" i="1"/>
  <c r="R1157" i="1"/>
  <c r="M1157" i="1"/>
  <c r="R20" i="1"/>
  <c r="M24" i="1"/>
  <c r="T24" i="1" s="1"/>
  <c r="M32" i="1"/>
  <c r="T32" i="1" s="1"/>
  <c r="M40" i="1"/>
  <c r="T40" i="1" s="1"/>
  <c r="M48" i="1"/>
  <c r="T48" i="1" s="1"/>
  <c r="M56" i="1"/>
  <c r="T56" i="1" s="1"/>
  <c r="M64" i="1"/>
  <c r="T64" i="1" s="1"/>
  <c r="M72" i="1"/>
  <c r="T72" i="1" s="1"/>
  <c r="M80" i="1"/>
  <c r="T80" i="1" s="1"/>
  <c r="M88" i="1"/>
  <c r="T88" i="1" s="1"/>
  <c r="R207" i="1"/>
  <c r="N294" i="1"/>
  <c r="N19" i="1" s="1"/>
  <c r="O323" i="1"/>
  <c r="O19" i="1" s="1"/>
  <c r="M354" i="1"/>
  <c r="M50" i="2" s="1"/>
  <c r="N50" i="2" s="1"/>
  <c r="M386" i="1"/>
  <c r="T386" i="1" s="1"/>
  <c r="T598" i="1"/>
  <c r="M597" i="1"/>
  <c r="M71" i="2" s="1"/>
  <c r="N71" i="2" s="1"/>
  <c r="M632" i="1"/>
  <c r="T632" i="1" s="1"/>
  <c r="R632" i="1"/>
  <c r="M664" i="1"/>
  <c r="T664" i="1" s="1"/>
  <c r="R664" i="1"/>
  <c r="O761" i="1"/>
  <c r="O410" i="1" s="1"/>
  <c r="D97" i="2"/>
  <c r="D96" i="2" s="1"/>
  <c r="L829" i="1"/>
  <c r="S348" i="1"/>
  <c r="S19" i="1" s="1"/>
  <c r="J364" i="1"/>
  <c r="J19" i="1" s="1"/>
  <c r="M380" i="1"/>
  <c r="M379" i="1" s="1"/>
  <c r="M59" i="2" s="1"/>
  <c r="M417" i="1"/>
  <c r="T417" i="1" s="1"/>
  <c r="R541" i="1"/>
  <c r="R545" i="1"/>
  <c r="R569" i="1"/>
  <c r="R573" i="1"/>
  <c r="R577" i="1"/>
  <c r="R581" i="1"/>
  <c r="R585" i="1"/>
  <c r="R589" i="1"/>
  <c r="R593" i="1"/>
  <c r="R746" i="1"/>
  <c r="R750" i="1"/>
  <c r="R754" i="1"/>
  <c r="R759" i="1"/>
  <c r="M770" i="1"/>
  <c r="T770" i="1" s="1"/>
  <c r="J761" i="1"/>
  <c r="J410" i="1" s="1"/>
  <c r="M796" i="1"/>
  <c r="R804" i="1"/>
  <c r="R808" i="1"/>
  <c r="R812" i="1"/>
  <c r="R816" i="1"/>
  <c r="R820" i="1"/>
  <c r="R824" i="1"/>
  <c r="J829" i="1"/>
  <c r="R843" i="1"/>
  <c r="R847" i="1"/>
  <c r="Q848" i="1"/>
  <c r="M879" i="1"/>
  <c r="T879" i="1" s="1"/>
  <c r="U879" i="1" s="1"/>
  <c r="R879" i="1"/>
  <c r="M885" i="1"/>
  <c r="T885" i="1" s="1"/>
  <c r="R907" i="1"/>
  <c r="M907" i="1"/>
  <c r="T907" i="1" s="1"/>
  <c r="U907" i="1" s="1"/>
  <c r="M982" i="1"/>
  <c r="T982" i="1" s="1"/>
  <c r="U982" i="1" s="1"/>
  <c r="J1094" i="1"/>
  <c r="M1124" i="1"/>
  <c r="R1124" i="1"/>
  <c r="M1140" i="1"/>
  <c r="R1140" i="1"/>
  <c r="M1156" i="1"/>
  <c r="R1156" i="1"/>
  <c r="D138" i="2"/>
  <c r="L1094" i="1"/>
  <c r="M1242" i="1"/>
  <c r="R1242" i="1"/>
  <c r="D302" i="3"/>
  <c r="D301" i="3" s="1"/>
  <c r="C303" i="3"/>
  <c r="Q312" i="1" s="1"/>
  <c r="C310" i="3"/>
  <c r="D309" i="3"/>
  <c r="D308" i="3" s="1"/>
  <c r="Q553" i="1"/>
  <c r="Q706" i="1"/>
  <c r="I794" i="1"/>
  <c r="C92" i="2"/>
  <c r="R927" i="1"/>
  <c r="M927" i="1"/>
  <c r="T927" i="1" s="1"/>
  <c r="U927" i="1" s="1"/>
  <c r="M1059" i="1"/>
  <c r="M1068" i="1"/>
  <c r="T1068" i="1" s="1"/>
  <c r="U1068" i="1" s="1"/>
  <c r="R1068" i="1"/>
  <c r="M1164" i="1"/>
  <c r="R1164" i="1"/>
  <c r="I83" i="2"/>
  <c r="K64" i="2"/>
  <c r="D294" i="3"/>
  <c r="C295" i="3"/>
  <c r="K829" i="1"/>
  <c r="K410" i="1" s="1"/>
  <c r="M848" i="1"/>
  <c r="M99" i="2" s="1"/>
  <c r="N99" i="2" s="1"/>
  <c r="T849" i="1"/>
  <c r="C126" i="2"/>
  <c r="I1076" i="1"/>
  <c r="M1078" i="1"/>
  <c r="R1078" i="1"/>
  <c r="M1104" i="1"/>
  <c r="R1104" i="1"/>
  <c r="M1160" i="1"/>
  <c r="R1160" i="1"/>
  <c r="M1238" i="1"/>
  <c r="R1238" i="1"/>
  <c r="C925" i="3"/>
  <c r="Q934" i="1" s="1"/>
  <c r="D844" i="3"/>
  <c r="M1066" i="1"/>
  <c r="T1066" i="1" s="1"/>
  <c r="U1066" i="1" s="1"/>
  <c r="R1066" i="1"/>
  <c r="S378" i="1"/>
  <c r="R539" i="1"/>
  <c r="R543" i="1"/>
  <c r="R567" i="1"/>
  <c r="R571" i="1"/>
  <c r="R575" i="1"/>
  <c r="R579" i="1"/>
  <c r="R583" i="1"/>
  <c r="R587" i="1"/>
  <c r="R591" i="1"/>
  <c r="R595" i="1"/>
  <c r="R598" i="1"/>
  <c r="R597" i="1" s="1"/>
  <c r="R728" i="1"/>
  <c r="P761" i="1"/>
  <c r="P410" i="1" s="1"/>
  <c r="Q790" i="1"/>
  <c r="D92" i="2"/>
  <c r="R806" i="1"/>
  <c r="R810" i="1"/>
  <c r="R814" i="1"/>
  <c r="R818" i="1"/>
  <c r="R822" i="1"/>
  <c r="R826" i="1"/>
  <c r="R841" i="1"/>
  <c r="R845" i="1"/>
  <c r="R984" i="1"/>
  <c r="R1010" i="1"/>
  <c r="M1052" i="1"/>
  <c r="R1052" i="1"/>
  <c r="M1116" i="1"/>
  <c r="R1116" i="1"/>
  <c r="M1132" i="1"/>
  <c r="R1132" i="1"/>
  <c r="M1148" i="1"/>
  <c r="R1148" i="1"/>
  <c r="M1180" i="1"/>
  <c r="R1180" i="1"/>
  <c r="C290" i="3"/>
  <c r="D289" i="3"/>
  <c r="O348" i="1"/>
  <c r="R613" i="1"/>
  <c r="R617" i="1"/>
  <c r="R621" i="1"/>
  <c r="R625" i="1"/>
  <c r="R629" i="1"/>
  <c r="R633" i="1"/>
  <c r="R637" i="1"/>
  <c r="R641" i="1"/>
  <c r="R645" i="1"/>
  <c r="R649" i="1"/>
  <c r="R653" i="1"/>
  <c r="R657" i="1"/>
  <c r="R661" i="1"/>
  <c r="R665" i="1"/>
  <c r="R669" i="1"/>
  <c r="R673" i="1"/>
  <c r="R677" i="1"/>
  <c r="R681" i="1"/>
  <c r="R708" i="1"/>
  <c r="R712" i="1"/>
  <c r="R716" i="1"/>
  <c r="R721" i="1"/>
  <c r="R749" i="1"/>
  <c r="R753" i="1"/>
  <c r="R757" i="1"/>
  <c r="M768" i="1"/>
  <c r="T768" i="1" s="1"/>
  <c r="M782" i="1"/>
  <c r="T782" i="1" s="1"/>
  <c r="M786" i="1"/>
  <c r="T786" i="1" s="1"/>
  <c r="L799" i="1"/>
  <c r="N799" i="1"/>
  <c r="R896" i="1"/>
  <c r="M911" i="1"/>
  <c r="T911" i="1" s="1"/>
  <c r="U911" i="1" s="1"/>
  <c r="M930" i="1"/>
  <c r="T930" i="1" s="1"/>
  <c r="U930" i="1" s="1"/>
  <c r="M964" i="1"/>
  <c r="T964" i="1" s="1"/>
  <c r="M1006" i="1"/>
  <c r="T1006" i="1" s="1"/>
  <c r="U1006" i="1" s="1"/>
  <c r="R1006" i="1"/>
  <c r="M1064" i="1"/>
  <c r="T1064" i="1" s="1"/>
  <c r="U1064" i="1" s="1"/>
  <c r="R1064" i="1"/>
  <c r="M1089" i="1"/>
  <c r="T1089" i="1" s="1"/>
  <c r="U1089" i="1" s="1"/>
  <c r="R1089" i="1"/>
  <c r="P1094" i="1"/>
  <c r="M1100" i="1"/>
  <c r="R1100" i="1"/>
  <c r="M1176" i="1"/>
  <c r="R1176" i="1"/>
  <c r="O829" i="1"/>
  <c r="J852" i="1"/>
  <c r="M1128" i="1"/>
  <c r="R1128" i="1"/>
  <c r="M1144" i="1"/>
  <c r="R1144" i="1"/>
  <c r="M1246" i="1"/>
  <c r="R1246" i="1"/>
  <c r="C538" i="3"/>
  <c r="D537" i="3"/>
  <c r="Q610" i="1"/>
  <c r="R709" i="1"/>
  <c r="R713" i="1"/>
  <c r="R717" i="1"/>
  <c r="R729" i="1"/>
  <c r="R888" i="1"/>
  <c r="R972" i="1"/>
  <c r="M972" i="1"/>
  <c r="T972" i="1" s="1"/>
  <c r="U972" i="1" s="1"/>
  <c r="R1001" i="1"/>
  <c r="R1000" i="1" s="1"/>
  <c r="Q1000" i="1"/>
  <c r="Q1002" i="1"/>
  <c r="M1045" i="1"/>
  <c r="R1045" i="1"/>
  <c r="M1096" i="1"/>
  <c r="R1096" i="1"/>
  <c r="M1112" i="1"/>
  <c r="R1112" i="1"/>
  <c r="M1168" i="1"/>
  <c r="R1168" i="1"/>
  <c r="M1206" i="1"/>
  <c r="R1206" i="1"/>
  <c r="R883" i="1"/>
  <c r="R909" i="1"/>
  <c r="R929" i="1"/>
  <c r="M963" i="1"/>
  <c r="T963" i="1" s="1"/>
  <c r="R969" i="1"/>
  <c r="M981" i="1"/>
  <c r="T981" i="1" s="1"/>
  <c r="U981" i="1" s="1"/>
  <c r="R988" i="1"/>
  <c r="R1025" i="1"/>
  <c r="R1032" i="1"/>
  <c r="R1049" i="1"/>
  <c r="R1061" i="1"/>
  <c r="I1082" i="1"/>
  <c r="Q1213" i="1"/>
  <c r="H9" i="2"/>
  <c r="C315" i="3"/>
  <c r="C325" i="3"/>
  <c r="C345" i="3"/>
  <c r="C822" i="3"/>
  <c r="Q831" i="1" s="1"/>
  <c r="D821" i="3"/>
  <c r="G1073" i="3"/>
  <c r="O1073" i="3"/>
  <c r="Q989" i="1"/>
  <c r="Q1018" i="1"/>
  <c r="C128" i="2"/>
  <c r="K1082" i="1"/>
  <c r="K852" i="1" s="1"/>
  <c r="S1094" i="1"/>
  <c r="R1099" i="1"/>
  <c r="R1103" i="1"/>
  <c r="R1107" i="1"/>
  <c r="R1111" i="1"/>
  <c r="R1115" i="1"/>
  <c r="R1119" i="1"/>
  <c r="R1123" i="1"/>
  <c r="R1127" i="1"/>
  <c r="R1131" i="1"/>
  <c r="R1135" i="1"/>
  <c r="R1139" i="1"/>
  <c r="R1143" i="1"/>
  <c r="R1147" i="1"/>
  <c r="R1151" i="1"/>
  <c r="R1155" i="1"/>
  <c r="R1159" i="1"/>
  <c r="R1163" i="1"/>
  <c r="R1167" i="1"/>
  <c r="R1188" i="1"/>
  <c r="M1198" i="1"/>
  <c r="M140" i="2" s="1"/>
  <c r="N140" i="2" s="1"/>
  <c r="R1256" i="1"/>
  <c r="L64" i="2"/>
  <c r="J285" i="3"/>
  <c r="R285" i="3"/>
  <c r="D320" i="3"/>
  <c r="C321" i="3"/>
  <c r="S820" i="3"/>
  <c r="P1061" i="3"/>
  <c r="I87" i="2"/>
  <c r="I64" i="2" s="1"/>
  <c r="E253" i="3"/>
  <c r="E10" i="3" s="1"/>
  <c r="M253" i="3"/>
  <c r="M10" i="3" s="1"/>
  <c r="O285" i="3"/>
  <c r="C302" i="3"/>
  <c r="C301" i="3" s="1"/>
  <c r="D314" i="3"/>
  <c r="D324" i="3"/>
  <c r="R1195" i="1"/>
  <c r="R1214" i="1"/>
  <c r="R1213" i="1" s="1"/>
  <c r="R1219" i="1"/>
  <c r="S1251" i="1"/>
  <c r="I54" i="2"/>
  <c r="F64" i="2"/>
  <c r="I125" i="2"/>
  <c r="I101" i="2" s="1"/>
  <c r="D174" i="3"/>
  <c r="D276" i="3"/>
  <c r="I324" i="3"/>
  <c r="Q324" i="3"/>
  <c r="D340" i="3"/>
  <c r="C341" i="3"/>
  <c r="C352" i="3"/>
  <c r="C351" i="3" s="1"/>
  <c r="G401" i="3"/>
  <c r="D793" i="3"/>
  <c r="C1051" i="3"/>
  <c r="Q1060" i="1" s="1"/>
  <c r="Q1058" i="1" s="1"/>
  <c r="D1049" i="3"/>
  <c r="R904" i="1"/>
  <c r="R917" i="1"/>
  <c r="R933" i="1"/>
  <c r="R1003" i="1"/>
  <c r="R1034" i="1"/>
  <c r="R1048" i="1"/>
  <c r="Q1054" i="1"/>
  <c r="Q1080" i="1"/>
  <c r="N1082" i="1"/>
  <c r="P1082" i="1"/>
  <c r="P852" i="1" s="1"/>
  <c r="R1090" i="1"/>
  <c r="R1200" i="1"/>
  <c r="R1198" i="1" s="1"/>
  <c r="R1207" i="1"/>
  <c r="R1211" i="1"/>
  <c r="M1216" i="1"/>
  <c r="M1220" i="1"/>
  <c r="R1239" i="1"/>
  <c r="R1243" i="1"/>
  <c r="C11" i="3"/>
  <c r="C276" i="3"/>
  <c r="C253" i="3" s="1"/>
  <c r="F285" i="3"/>
  <c r="N285" i="3"/>
  <c r="D285" i="3"/>
  <c r="Q285" i="3"/>
  <c r="F339" i="3"/>
  <c r="N339" i="3"/>
  <c r="D356" i="3"/>
  <c r="C357" i="3"/>
  <c r="T369" i="3"/>
  <c r="C833" i="3"/>
  <c r="Q842" i="1" s="1"/>
  <c r="D831" i="3"/>
  <c r="H843" i="3"/>
  <c r="R843" i="3"/>
  <c r="C1180" i="3"/>
  <c r="Q1189" i="1" s="1"/>
  <c r="M1189" i="1" s="1"/>
  <c r="M1186" i="1" s="1"/>
  <c r="M136" i="2" s="1"/>
  <c r="N136" i="2" s="1"/>
  <c r="D1177" i="3"/>
  <c r="C1199" i="3"/>
  <c r="Q1208" i="1" s="1"/>
  <c r="D1195" i="3"/>
  <c r="C1214" i="3"/>
  <c r="R921" i="1"/>
  <c r="R975" i="1"/>
  <c r="R992" i="1"/>
  <c r="M1004" i="1"/>
  <c r="T1004" i="1" s="1"/>
  <c r="U1004" i="1" s="1"/>
  <c r="S1082" i="1"/>
  <c r="S852" i="1" s="1"/>
  <c r="Q1192" i="1"/>
  <c r="D150" i="2"/>
  <c r="R1255" i="1"/>
  <c r="F9" i="2"/>
  <c r="H64" i="2"/>
  <c r="C174" i="3"/>
  <c r="D182" i="3"/>
  <c r="G285" i="3"/>
  <c r="C286" i="3"/>
  <c r="D299" i="3"/>
  <c r="D298" i="3" s="1"/>
  <c r="D349" i="3"/>
  <c r="C381" i="3"/>
  <c r="Q401" i="3"/>
  <c r="F1085" i="3"/>
  <c r="N1085" i="3"/>
  <c r="I1242" i="3"/>
  <c r="I1085" i="3" s="1"/>
  <c r="R905" i="1"/>
  <c r="R966" i="1"/>
  <c r="R965" i="1" s="1"/>
  <c r="R983" i="1"/>
  <c r="N1076" i="1"/>
  <c r="N852" i="1" s="1"/>
  <c r="R1203" i="1"/>
  <c r="Q1204" i="1"/>
  <c r="K1251" i="1"/>
  <c r="K1094" i="1" s="1"/>
  <c r="J64" i="2"/>
  <c r="H101" i="2"/>
  <c r="G134" i="2"/>
  <c r="N10" i="3"/>
  <c r="D11" i="3"/>
  <c r="I253" i="3"/>
  <c r="I10" i="3" s="1"/>
  <c r="Q253" i="3"/>
  <c r="H339" i="3"/>
  <c r="P339" i="3"/>
  <c r="K369" i="3"/>
  <c r="S369" i="3"/>
  <c r="C556" i="3"/>
  <c r="Q565" i="1" s="1"/>
  <c r="D554" i="3"/>
  <c r="C588" i="3"/>
  <c r="P678" i="3"/>
  <c r="C680" i="3"/>
  <c r="Q689" i="1" s="1"/>
  <c r="G843" i="3"/>
  <c r="O843" i="3"/>
  <c r="Q1085" i="3"/>
  <c r="C1232" i="3"/>
  <c r="Q1241" i="1" s="1"/>
  <c r="M1241" i="1" s="1"/>
  <c r="M1236" i="1" s="1"/>
  <c r="D1227" i="3"/>
  <c r="D1226" i="3" s="1"/>
  <c r="D360" i="3"/>
  <c r="J369" i="3"/>
  <c r="J10" i="3" s="1"/>
  <c r="R369" i="3"/>
  <c r="R10" i="3" s="1"/>
  <c r="C399" i="3"/>
  <c r="D402" i="3"/>
  <c r="P402" i="3"/>
  <c r="P401" i="3" s="1"/>
  <c r="C438" i="3"/>
  <c r="Q447" i="1" s="1"/>
  <c r="M447" i="1" s="1"/>
  <c r="T447" i="1" s="1"/>
  <c r="D839" i="3"/>
  <c r="D1181" i="3"/>
  <c r="D1187" i="3"/>
  <c r="D588" i="3"/>
  <c r="D593" i="3"/>
  <c r="C781" i="3"/>
  <c r="C839" i="3"/>
  <c r="D982" i="3"/>
  <c r="C1042" i="3"/>
  <c r="D1053" i="3"/>
  <c r="Q1067" i="3"/>
  <c r="E1073" i="3"/>
  <c r="E843" i="3" s="1"/>
  <c r="M1073" i="3"/>
  <c r="M843" i="3" s="1"/>
  <c r="H324" i="3"/>
  <c r="H10" i="3" s="1"/>
  <c r="P324" i="3"/>
  <c r="P10" i="3" s="1"/>
  <c r="G339" i="3"/>
  <c r="O339" i="3"/>
  <c r="G355" i="3"/>
  <c r="O355" i="3"/>
  <c r="C440" i="3"/>
  <c r="Q449" i="1" s="1"/>
  <c r="R449" i="1" s="1"/>
  <c r="H537" i="3"/>
  <c r="H401" i="3" s="1"/>
  <c r="D697" i="3"/>
  <c r="G752" i="3"/>
  <c r="O752" i="3"/>
  <c r="O401" i="3" s="1"/>
  <c r="R790" i="3"/>
  <c r="R401" i="3" s="1"/>
  <c r="I820" i="3"/>
  <c r="I401" i="3" s="1"/>
  <c r="Q820" i="3"/>
  <c r="C868" i="3"/>
  <c r="Q877" i="1" s="1"/>
  <c r="C978" i="3"/>
  <c r="Q987" i="1" s="1"/>
  <c r="Q973" i="1" s="1"/>
  <c r="D985" i="3"/>
  <c r="D1074" i="3"/>
  <c r="J401" i="3"/>
  <c r="K769" i="3"/>
  <c r="S769" i="3"/>
  <c r="Q843" i="3"/>
  <c r="M1085" i="3"/>
  <c r="F369" i="3"/>
  <c r="F10" i="3" s="1"/>
  <c r="N369" i="3"/>
  <c r="D370" i="3"/>
  <c r="D369" i="3" s="1"/>
  <c r="C601" i="3"/>
  <c r="C678" i="3"/>
  <c r="C697" i="3"/>
  <c r="L769" i="3"/>
  <c r="T769" i="3"/>
  <c r="I843" i="3"/>
  <c r="C929" i="3"/>
  <c r="Q938" i="1" s="1"/>
  <c r="M938" i="1" s="1"/>
  <c r="T938" i="1" s="1"/>
  <c r="U938" i="1" s="1"/>
  <c r="L1067" i="3"/>
  <c r="L843" i="3" s="1"/>
  <c r="T1067" i="3"/>
  <c r="T843" i="3" s="1"/>
  <c r="S752" i="3"/>
  <c r="S401" i="3" s="1"/>
  <c r="C831" i="3"/>
  <c r="C956" i="3"/>
  <c r="C993" i="3"/>
  <c r="C1068" i="3"/>
  <c r="C1078" i="3"/>
  <c r="C1206" i="3"/>
  <c r="D1239" i="3"/>
  <c r="D1238" i="3" s="1"/>
  <c r="L314" i="3"/>
  <c r="L10" i="3" s="1"/>
  <c r="T314" i="3"/>
  <c r="T10" i="3" s="1"/>
  <c r="L324" i="3"/>
  <c r="T324" i="3"/>
  <c r="K339" i="3"/>
  <c r="S339" i="3"/>
  <c r="K355" i="3"/>
  <c r="S355" i="3"/>
  <c r="L537" i="3"/>
  <c r="L401" i="3" s="1"/>
  <c r="T537" i="3"/>
  <c r="T401" i="3" s="1"/>
  <c r="D548" i="3"/>
  <c r="C693" i="3"/>
  <c r="K752" i="3"/>
  <c r="K401" i="3" s="1"/>
  <c r="E790" i="3"/>
  <c r="E401" i="3" s="1"/>
  <c r="M790" i="3"/>
  <c r="M401" i="3" s="1"/>
  <c r="P790" i="3"/>
  <c r="E820" i="3"/>
  <c r="M820" i="3"/>
  <c r="C915" i="3"/>
  <c r="Q924" i="1" s="1"/>
  <c r="R1085" i="3"/>
  <c r="C1239" i="3"/>
  <c r="C1238" i="3" s="1"/>
  <c r="R220" i="1"/>
  <c r="M220" i="1"/>
  <c r="T220" i="1" s="1"/>
  <c r="R228" i="1"/>
  <c r="M228" i="1"/>
  <c r="T228" i="1" s="1"/>
  <c r="M244" i="1"/>
  <c r="T244" i="1" s="1"/>
  <c r="R244" i="1"/>
  <c r="M93" i="1"/>
  <c r="T93" i="1" s="1"/>
  <c r="M97" i="1"/>
  <c r="T97" i="1" s="1"/>
  <c r="M101" i="1"/>
  <c r="T101" i="1" s="1"/>
  <c r="M105" i="1"/>
  <c r="T105" i="1" s="1"/>
  <c r="M109" i="1"/>
  <c r="T109" i="1" s="1"/>
  <c r="M113" i="1"/>
  <c r="T113" i="1" s="1"/>
  <c r="M117" i="1"/>
  <c r="T117" i="1" s="1"/>
  <c r="M121" i="1"/>
  <c r="T121" i="1" s="1"/>
  <c r="M125" i="1"/>
  <c r="T125" i="1" s="1"/>
  <c r="M129" i="1"/>
  <c r="T129" i="1" s="1"/>
  <c r="M133" i="1"/>
  <c r="T133" i="1" s="1"/>
  <c r="M137" i="1"/>
  <c r="T137" i="1" s="1"/>
  <c r="M141" i="1"/>
  <c r="T141" i="1" s="1"/>
  <c r="M145" i="1"/>
  <c r="T145" i="1" s="1"/>
  <c r="M149" i="1"/>
  <c r="T149" i="1" s="1"/>
  <c r="M153" i="1"/>
  <c r="T153" i="1" s="1"/>
  <c r="M157" i="1"/>
  <c r="T157" i="1" s="1"/>
  <c r="M161" i="1"/>
  <c r="T161" i="1" s="1"/>
  <c r="M165" i="1"/>
  <c r="T165" i="1" s="1"/>
  <c r="M169" i="1"/>
  <c r="T169" i="1" s="1"/>
  <c r="M173" i="1"/>
  <c r="T173" i="1" s="1"/>
  <c r="M177" i="1"/>
  <c r="M11" i="2" s="1"/>
  <c r="N11" i="2" s="1"/>
  <c r="M184" i="1"/>
  <c r="M187" i="1"/>
  <c r="T187" i="1" s="1"/>
  <c r="U187" i="1" s="1"/>
  <c r="M188" i="1"/>
  <c r="T188" i="1" s="1"/>
  <c r="U188" i="1" s="1"/>
  <c r="Q191" i="1"/>
  <c r="R192" i="1"/>
  <c r="R196" i="1"/>
  <c r="R200" i="1"/>
  <c r="R204" i="1"/>
  <c r="R208" i="1"/>
  <c r="R212" i="1"/>
  <c r="R216" i="1"/>
  <c r="R255" i="1"/>
  <c r="M255" i="1"/>
  <c r="T255" i="1" s="1"/>
  <c r="T257" i="1"/>
  <c r="M256" i="1"/>
  <c r="M20" i="2" s="1"/>
  <c r="N20" i="2" s="1"/>
  <c r="D22" i="2"/>
  <c r="D21" i="2" s="1"/>
  <c r="L258" i="1"/>
  <c r="L19" i="1" s="1"/>
  <c r="M287" i="1"/>
  <c r="T287" i="1" s="1"/>
  <c r="R287" i="1"/>
  <c r="M289" i="1"/>
  <c r="T289" i="1" s="1"/>
  <c r="R289" i="1"/>
  <c r="M296" i="1"/>
  <c r="R296" i="1"/>
  <c r="T306" i="1"/>
  <c r="M305" i="1"/>
  <c r="M32" i="2" s="1"/>
  <c r="N32" i="2" s="1"/>
  <c r="D34" i="2"/>
  <c r="D33" i="2" s="1"/>
  <c r="L307" i="1"/>
  <c r="M315" i="1"/>
  <c r="T316" i="1"/>
  <c r="D39" i="2"/>
  <c r="D40" i="2"/>
  <c r="L317" i="1"/>
  <c r="D42" i="2"/>
  <c r="D41" i="2" s="1"/>
  <c r="L323" i="1"/>
  <c r="C45" i="2"/>
  <c r="C44" i="2" s="1"/>
  <c r="I333" i="1"/>
  <c r="M334" i="1"/>
  <c r="R218" i="1"/>
  <c r="M218" i="1"/>
  <c r="T218" i="1" s="1"/>
  <c r="R224" i="1"/>
  <c r="M224" i="1"/>
  <c r="T224" i="1" s="1"/>
  <c r="R230" i="1"/>
  <c r="M230" i="1"/>
  <c r="T230" i="1" s="1"/>
  <c r="R234" i="1"/>
  <c r="M234" i="1"/>
  <c r="T234" i="1" s="1"/>
  <c r="Q242" i="1"/>
  <c r="M248" i="1"/>
  <c r="T248" i="1" s="1"/>
  <c r="R248" i="1"/>
  <c r="R332" i="1"/>
  <c r="M332" i="1"/>
  <c r="T332" i="1" s="1"/>
  <c r="T396" i="1"/>
  <c r="M179" i="1"/>
  <c r="M12" i="2" s="1"/>
  <c r="N12" i="2" s="1"/>
  <c r="Q179" i="1"/>
  <c r="R180" i="1"/>
  <c r="R179" i="1" s="1"/>
  <c r="Q183" i="1"/>
  <c r="R186" i="1"/>
  <c r="R190" i="1"/>
  <c r="R194" i="1"/>
  <c r="R198" i="1"/>
  <c r="R202" i="1"/>
  <c r="R206" i="1"/>
  <c r="R210" i="1"/>
  <c r="R214" i="1"/>
  <c r="R254" i="1"/>
  <c r="R253" i="1" s="1"/>
  <c r="M254" i="1"/>
  <c r="D24" i="2"/>
  <c r="D23" i="2" s="1"/>
  <c r="L262" i="1"/>
  <c r="M286" i="1"/>
  <c r="R286" i="1"/>
  <c r="M288" i="1"/>
  <c r="T288" i="1" s="1"/>
  <c r="R288" i="1"/>
  <c r="M290" i="1"/>
  <c r="T290" i="1" s="1"/>
  <c r="R290" i="1"/>
  <c r="L294" i="1"/>
  <c r="M297" i="1"/>
  <c r="T297" i="1" s="1"/>
  <c r="R297" i="1"/>
  <c r="R222" i="1"/>
  <c r="M222" i="1"/>
  <c r="T222" i="1" s="1"/>
  <c r="R226" i="1"/>
  <c r="M226" i="1"/>
  <c r="T226" i="1" s="1"/>
  <c r="R232" i="1"/>
  <c r="M232" i="1"/>
  <c r="T232" i="1" s="1"/>
  <c r="R236" i="1"/>
  <c r="M236" i="1"/>
  <c r="T236" i="1" s="1"/>
  <c r="T238" i="1"/>
  <c r="M237" i="1"/>
  <c r="M16" i="2" s="1"/>
  <c r="N16" i="2" s="1"/>
  <c r="M246" i="1"/>
  <c r="T246" i="1" s="1"/>
  <c r="R246" i="1"/>
  <c r="M250" i="1"/>
  <c r="T250" i="1" s="1"/>
  <c r="R250" i="1"/>
  <c r="T264" i="1"/>
  <c r="M263" i="1"/>
  <c r="C27" i="2"/>
  <c r="C26" i="2" s="1"/>
  <c r="I291" i="1"/>
  <c r="D38" i="2"/>
  <c r="D37" i="2" s="1"/>
  <c r="L314" i="1"/>
  <c r="Q20" i="1"/>
  <c r="R193" i="1"/>
  <c r="R197" i="1"/>
  <c r="R201" i="1"/>
  <c r="R205" i="1"/>
  <c r="R209" i="1"/>
  <c r="R213" i="1"/>
  <c r="R217" i="1"/>
  <c r="R219" i="1"/>
  <c r="M219" i="1"/>
  <c r="T219" i="1" s="1"/>
  <c r="R221" i="1"/>
  <c r="M221" i="1"/>
  <c r="T221" i="1" s="1"/>
  <c r="R223" i="1"/>
  <c r="M223" i="1"/>
  <c r="T223" i="1" s="1"/>
  <c r="R225" i="1"/>
  <c r="M225" i="1"/>
  <c r="T225" i="1" s="1"/>
  <c r="R227" i="1"/>
  <c r="M227" i="1"/>
  <c r="T227" i="1" s="1"/>
  <c r="R229" i="1"/>
  <c r="M229" i="1"/>
  <c r="T229" i="1" s="1"/>
  <c r="R231" i="1"/>
  <c r="M231" i="1"/>
  <c r="T231" i="1" s="1"/>
  <c r="R233" i="1"/>
  <c r="M233" i="1"/>
  <c r="T233" i="1" s="1"/>
  <c r="R235" i="1"/>
  <c r="M235" i="1"/>
  <c r="T235" i="1" s="1"/>
  <c r="M243" i="1"/>
  <c r="R243" i="1"/>
  <c r="M245" i="1"/>
  <c r="T245" i="1" s="1"/>
  <c r="R245" i="1"/>
  <c r="M247" i="1"/>
  <c r="T247" i="1" s="1"/>
  <c r="R247" i="1"/>
  <c r="M249" i="1"/>
  <c r="T249" i="1" s="1"/>
  <c r="R249" i="1"/>
  <c r="M259" i="1"/>
  <c r="T260" i="1"/>
  <c r="R293" i="1"/>
  <c r="R292" i="1" s="1"/>
  <c r="R291" i="1" s="1"/>
  <c r="M293" i="1"/>
  <c r="M308" i="1"/>
  <c r="T309" i="1"/>
  <c r="D36" i="2"/>
  <c r="D35" i="2" s="1"/>
  <c r="L310" i="1"/>
  <c r="M324" i="1"/>
  <c r="T325" i="1"/>
  <c r="R331" i="1"/>
  <c r="M331" i="1"/>
  <c r="T331" i="1" s="1"/>
  <c r="C23" i="2"/>
  <c r="I294" i="1"/>
  <c r="C40" i="2"/>
  <c r="C39" i="2"/>
  <c r="R335" i="1"/>
  <c r="R336" i="1"/>
  <c r="R337" i="1"/>
  <c r="R338" i="1"/>
  <c r="R339" i="1"/>
  <c r="R340" i="1"/>
  <c r="R341" i="1"/>
  <c r="R342" i="1"/>
  <c r="R343" i="1"/>
  <c r="T345" i="1"/>
  <c r="M347" i="1"/>
  <c r="I348" i="1"/>
  <c r="R351" i="1"/>
  <c r="R352" i="1"/>
  <c r="R353" i="1"/>
  <c r="T355" i="1"/>
  <c r="M359" i="1"/>
  <c r="M361" i="1"/>
  <c r="Q361" i="1"/>
  <c r="Q360" i="1" s="1"/>
  <c r="R363" i="1"/>
  <c r="R361" i="1" s="1"/>
  <c r="R360" i="1" s="1"/>
  <c r="P364" i="1"/>
  <c r="P19" i="1" s="1"/>
  <c r="Q369" i="1"/>
  <c r="M372" i="1"/>
  <c r="T372" i="1" s="1"/>
  <c r="M376" i="1"/>
  <c r="M57" i="2" s="1"/>
  <c r="N57" i="2" s="1"/>
  <c r="T380" i="1"/>
  <c r="R390" i="1"/>
  <c r="M394" i="1"/>
  <c r="T394" i="1" s="1"/>
  <c r="R396" i="1"/>
  <c r="M398" i="1"/>
  <c r="T398" i="1" s="1"/>
  <c r="R400" i="1"/>
  <c r="M402" i="1"/>
  <c r="T402" i="1" s="1"/>
  <c r="R404" i="1"/>
  <c r="M406" i="1"/>
  <c r="T406" i="1" s="1"/>
  <c r="Q411" i="1"/>
  <c r="M414" i="1"/>
  <c r="T414" i="1" s="1"/>
  <c r="M418" i="1"/>
  <c r="T418" i="1" s="1"/>
  <c r="R422" i="1"/>
  <c r="R426" i="1"/>
  <c r="R430" i="1"/>
  <c r="R434" i="1"/>
  <c r="R439" i="1"/>
  <c r="M441" i="1"/>
  <c r="T441" i="1" s="1"/>
  <c r="R443" i="1"/>
  <c r="M445" i="1"/>
  <c r="T445" i="1" s="1"/>
  <c r="R447" i="1"/>
  <c r="M449" i="1"/>
  <c r="T449" i="1" s="1"/>
  <c r="R451" i="1"/>
  <c r="M453" i="1"/>
  <c r="T453" i="1" s="1"/>
  <c r="R455" i="1"/>
  <c r="M457" i="1"/>
  <c r="T457" i="1" s="1"/>
  <c r="R459" i="1"/>
  <c r="M461" i="1"/>
  <c r="T461" i="1" s="1"/>
  <c r="R463" i="1"/>
  <c r="M465" i="1"/>
  <c r="T465" i="1" s="1"/>
  <c r="R467" i="1"/>
  <c r="M469" i="1"/>
  <c r="T469" i="1" s="1"/>
  <c r="R471" i="1"/>
  <c r="R473" i="1"/>
  <c r="R475" i="1"/>
  <c r="R477" i="1"/>
  <c r="R479" i="1"/>
  <c r="R481" i="1"/>
  <c r="R483" i="1"/>
  <c r="R485" i="1"/>
  <c r="R487" i="1"/>
  <c r="R489" i="1"/>
  <c r="R491" i="1"/>
  <c r="R493" i="1"/>
  <c r="R495" i="1"/>
  <c r="R497" i="1"/>
  <c r="R499" i="1"/>
  <c r="R501" i="1"/>
  <c r="R503" i="1"/>
  <c r="R505" i="1"/>
  <c r="R507" i="1"/>
  <c r="R509" i="1"/>
  <c r="R511" i="1"/>
  <c r="R513" i="1"/>
  <c r="R515" i="1"/>
  <c r="R517" i="1"/>
  <c r="R519" i="1"/>
  <c r="R521" i="1"/>
  <c r="R523" i="1"/>
  <c r="R525" i="1"/>
  <c r="R527" i="1"/>
  <c r="R529" i="1"/>
  <c r="R531" i="1"/>
  <c r="R533" i="1"/>
  <c r="R535" i="1"/>
  <c r="R537" i="1"/>
  <c r="T564" i="1"/>
  <c r="T611" i="1"/>
  <c r="D55" i="2"/>
  <c r="D54" i="2" s="1"/>
  <c r="L364" i="1"/>
  <c r="N59" i="2"/>
  <c r="C65" i="2"/>
  <c r="M558" i="1"/>
  <c r="R558" i="1"/>
  <c r="D28" i="2"/>
  <c r="C41" i="2"/>
  <c r="D44" i="2"/>
  <c r="D48" i="2"/>
  <c r="L360" i="1"/>
  <c r="M370" i="1"/>
  <c r="M374" i="1"/>
  <c r="T374" i="1" s="1"/>
  <c r="I378" i="1"/>
  <c r="D59" i="2"/>
  <c r="D58" i="2" s="1"/>
  <c r="L378" i="1"/>
  <c r="M392" i="1"/>
  <c r="R398" i="1"/>
  <c r="M412" i="1"/>
  <c r="M416" i="1"/>
  <c r="T416" i="1" s="1"/>
  <c r="R424" i="1"/>
  <c r="R411" i="1" s="1"/>
  <c r="R428" i="1"/>
  <c r="R432" i="1"/>
  <c r="R436" i="1"/>
  <c r="R472" i="1"/>
  <c r="R474" i="1"/>
  <c r="R476" i="1"/>
  <c r="R478" i="1"/>
  <c r="R480" i="1"/>
  <c r="R482" i="1"/>
  <c r="R484" i="1"/>
  <c r="R486" i="1"/>
  <c r="R488" i="1"/>
  <c r="R490" i="1"/>
  <c r="R492" i="1"/>
  <c r="R494" i="1"/>
  <c r="R496" i="1"/>
  <c r="R498" i="1"/>
  <c r="R500" i="1"/>
  <c r="R502" i="1"/>
  <c r="R504" i="1"/>
  <c r="R506" i="1"/>
  <c r="R508" i="1"/>
  <c r="R510" i="1"/>
  <c r="R512" i="1"/>
  <c r="R514" i="1"/>
  <c r="R516" i="1"/>
  <c r="R518" i="1"/>
  <c r="R520" i="1"/>
  <c r="R522" i="1"/>
  <c r="R524" i="1"/>
  <c r="R526" i="1"/>
  <c r="R528" i="1"/>
  <c r="R530" i="1"/>
  <c r="R532" i="1"/>
  <c r="R534" i="1"/>
  <c r="R536" i="1"/>
  <c r="T554" i="1"/>
  <c r="M553" i="1"/>
  <c r="M68" i="2" s="1"/>
  <c r="N68" i="2" s="1"/>
  <c r="M559" i="1"/>
  <c r="T559" i="1" s="1"/>
  <c r="R559" i="1"/>
  <c r="T707" i="1"/>
  <c r="M706" i="1"/>
  <c r="M77" i="2" s="1"/>
  <c r="N77" i="2" s="1"/>
  <c r="R369" i="1"/>
  <c r="M438" i="1"/>
  <c r="T438" i="1" s="1"/>
  <c r="N411" i="1"/>
  <c r="N410" i="1" s="1"/>
  <c r="R549" i="1"/>
  <c r="M560" i="1"/>
  <c r="T560" i="1" s="1"/>
  <c r="R560" i="1"/>
  <c r="C54" i="2"/>
  <c r="C58" i="2"/>
  <c r="R561" i="1"/>
  <c r="R562" i="1"/>
  <c r="M605" i="1"/>
  <c r="T605" i="1" s="1"/>
  <c r="M609" i="1"/>
  <c r="T609" i="1" s="1"/>
  <c r="R611" i="1"/>
  <c r="R615" i="1"/>
  <c r="R619" i="1"/>
  <c r="R623" i="1"/>
  <c r="R627" i="1"/>
  <c r="R631" i="1"/>
  <c r="R635" i="1"/>
  <c r="R639" i="1"/>
  <c r="R643" i="1"/>
  <c r="R647" i="1"/>
  <c r="R651" i="1"/>
  <c r="R655" i="1"/>
  <c r="R659" i="1"/>
  <c r="R663" i="1"/>
  <c r="R667" i="1"/>
  <c r="R671" i="1"/>
  <c r="R675" i="1"/>
  <c r="R679" i="1"/>
  <c r="R683" i="1"/>
  <c r="M685" i="1"/>
  <c r="M74" i="2" s="1"/>
  <c r="N74" i="2" s="1"/>
  <c r="Q685" i="1"/>
  <c r="R686" i="1"/>
  <c r="R685" i="1" s="1"/>
  <c r="Q702" i="1"/>
  <c r="M705" i="1"/>
  <c r="T705" i="1" s="1"/>
  <c r="R707" i="1"/>
  <c r="R711" i="1"/>
  <c r="R715" i="1"/>
  <c r="R719" i="1"/>
  <c r="R722" i="1"/>
  <c r="R726" i="1"/>
  <c r="R730" i="1"/>
  <c r="R747" i="1"/>
  <c r="R751" i="1"/>
  <c r="R755" i="1"/>
  <c r="R774" i="1"/>
  <c r="M774" i="1"/>
  <c r="T774" i="1" s="1"/>
  <c r="T777" i="1"/>
  <c r="M776" i="1"/>
  <c r="M86" i="2" s="1"/>
  <c r="N86" i="2" s="1"/>
  <c r="M779" i="1"/>
  <c r="T780" i="1"/>
  <c r="T803" i="1"/>
  <c r="M802" i="1"/>
  <c r="M94" i="2" s="1"/>
  <c r="N94" i="2" s="1"/>
  <c r="M604" i="1"/>
  <c r="T604" i="1" s="1"/>
  <c r="M704" i="1"/>
  <c r="T704" i="1" s="1"/>
  <c r="M720" i="1"/>
  <c r="M78" i="2" s="1"/>
  <c r="N78" i="2" s="1"/>
  <c r="Q720" i="1"/>
  <c r="M737" i="1"/>
  <c r="T737" i="1" s="1"/>
  <c r="M741" i="1"/>
  <c r="T741" i="1" s="1"/>
  <c r="D84" i="2"/>
  <c r="D83" i="2" s="1"/>
  <c r="L761" i="1"/>
  <c r="Q767" i="1"/>
  <c r="M769" i="1"/>
  <c r="T769" i="1" s="1"/>
  <c r="R771" i="1"/>
  <c r="M771" i="1"/>
  <c r="T771" i="1" s="1"/>
  <c r="R775" i="1"/>
  <c r="M775" i="1"/>
  <c r="T775" i="1" s="1"/>
  <c r="R779" i="1"/>
  <c r="R790" i="1"/>
  <c r="M607" i="1"/>
  <c r="T607" i="1" s="1"/>
  <c r="M703" i="1"/>
  <c r="R772" i="1"/>
  <c r="M772" i="1"/>
  <c r="T772" i="1" s="1"/>
  <c r="D88" i="2"/>
  <c r="D87" i="2" s="1"/>
  <c r="L778" i="1"/>
  <c r="T841" i="1"/>
  <c r="R748" i="1"/>
  <c r="R752" i="1"/>
  <c r="R756" i="1"/>
  <c r="R758" i="1"/>
  <c r="R760" i="1"/>
  <c r="R773" i="1"/>
  <c r="M773" i="1"/>
  <c r="T773" i="1" s="1"/>
  <c r="T966" i="1"/>
  <c r="U966" i="1" s="1"/>
  <c r="I761" i="1"/>
  <c r="I778" i="1"/>
  <c r="L794" i="1"/>
  <c r="M913" i="1"/>
  <c r="T913" i="1" s="1"/>
  <c r="U913" i="1" s="1"/>
  <c r="M918" i="1"/>
  <c r="T918" i="1" s="1"/>
  <c r="R938" i="1"/>
  <c r="R942" i="1"/>
  <c r="R946" i="1"/>
  <c r="M962" i="1"/>
  <c r="T962" i="1" s="1"/>
  <c r="M967" i="1"/>
  <c r="T967" i="1" s="1"/>
  <c r="U967" i="1" s="1"/>
  <c r="R993" i="1"/>
  <c r="R991" i="1" s="1"/>
  <c r="R997" i="1"/>
  <c r="M1001" i="1"/>
  <c r="M1008" i="1"/>
  <c r="R1008" i="1"/>
  <c r="M1017" i="1"/>
  <c r="T1017" i="1" s="1"/>
  <c r="U1017" i="1" s="1"/>
  <c r="R1017" i="1"/>
  <c r="M1031" i="1"/>
  <c r="R1031" i="1"/>
  <c r="M1051" i="1"/>
  <c r="M119" i="2" s="1"/>
  <c r="N119" i="2" s="1"/>
  <c r="T1052" i="1"/>
  <c r="U1052" i="1" s="1"/>
  <c r="M1054" i="1"/>
  <c r="M120" i="2" s="1"/>
  <c r="N120" i="2" s="1"/>
  <c r="T1055" i="1"/>
  <c r="U1055" i="1" s="1"/>
  <c r="T1059" i="1"/>
  <c r="U1059" i="1" s="1"/>
  <c r="M1077" i="1"/>
  <c r="T1078" i="1"/>
  <c r="U1078" i="1" s="1"/>
  <c r="M1080" i="1"/>
  <c r="M127" i="2" s="1"/>
  <c r="N127" i="2" s="1"/>
  <c r="T1081" i="1"/>
  <c r="U1081" i="1" s="1"/>
  <c r="O1094" i="1"/>
  <c r="M1223" i="1"/>
  <c r="M145" i="2" s="1"/>
  <c r="N145" i="2" s="1"/>
  <c r="M791" i="1"/>
  <c r="M792" i="1"/>
  <c r="T792" i="1" s="1"/>
  <c r="M793" i="1"/>
  <c r="T793" i="1" s="1"/>
  <c r="M801" i="1"/>
  <c r="M831" i="1"/>
  <c r="M832" i="1"/>
  <c r="T832" i="1" s="1"/>
  <c r="M833" i="1"/>
  <c r="T833" i="1" s="1"/>
  <c r="M834" i="1"/>
  <c r="T834" i="1" s="1"/>
  <c r="M835" i="1"/>
  <c r="T835" i="1" s="1"/>
  <c r="M836" i="1"/>
  <c r="T836" i="1" s="1"/>
  <c r="M837" i="1"/>
  <c r="T837" i="1" s="1"/>
  <c r="M838" i="1"/>
  <c r="T838" i="1" s="1"/>
  <c r="M839" i="1"/>
  <c r="T839" i="1" s="1"/>
  <c r="M854" i="1"/>
  <c r="M855" i="1"/>
  <c r="T855" i="1" s="1"/>
  <c r="M856" i="1"/>
  <c r="T856" i="1" s="1"/>
  <c r="M857" i="1"/>
  <c r="T857" i="1" s="1"/>
  <c r="M858" i="1"/>
  <c r="T858" i="1" s="1"/>
  <c r="M859" i="1"/>
  <c r="T859" i="1" s="1"/>
  <c r="M860" i="1"/>
  <c r="T860" i="1" s="1"/>
  <c r="M861" i="1"/>
  <c r="T861" i="1" s="1"/>
  <c r="M862" i="1"/>
  <c r="T862" i="1" s="1"/>
  <c r="M863" i="1"/>
  <c r="T863" i="1" s="1"/>
  <c r="M864" i="1"/>
  <c r="T864" i="1" s="1"/>
  <c r="M865" i="1"/>
  <c r="T865" i="1" s="1"/>
  <c r="M866" i="1"/>
  <c r="T866" i="1" s="1"/>
  <c r="M867" i="1"/>
  <c r="T867" i="1" s="1"/>
  <c r="M868" i="1"/>
  <c r="T868" i="1" s="1"/>
  <c r="M869" i="1"/>
  <c r="T869" i="1" s="1"/>
  <c r="M870" i="1"/>
  <c r="T870" i="1" s="1"/>
  <c r="M871" i="1"/>
  <c r="T871" i="1" s="1"/>
  <c r="M872" i="1"/>
  <c r="T872" i="1" s="1"/>
  <c r="M873" i="1"/>
  <c r="T873" i="1" s="1"/>
  <c r="M874" i="1"/>
  <c r="T874" i="1" s="1"/>
  <c r="M875" i="1"/>
  <c r="T875" i="1" s="1"/>
  <c r="M876" i="1"/>
  <c r="T876" i="1" s="1"/>
  <c r="U876" i="1" s="1"/>
  <c r="M880" i="1"/>
  <c r="T880" i="1" s="1"/>
  <c r="U880" i="1" s="1"/>
  <c r="M884" i="1"/>
  <c r="T884" i="1" s="1"/>
  <c r="U884" i="1" s="1"/>
  <c r="M889" i="1"/>
  <c r="T889" i="1" s="1"/>
  <c r="U889" i="1" s="1"/>
  <c r="M893" i="1"/>
  <c r="T893" i="1" s="1"/>
  <c r="U893" i="1" s="1"/>
  <c r="M897" i="1"/>
  <c r="T897" i="1" s="1"/>
  <c r="U897" i="1" s="1"/>
  <c r="M901" i="1"/>
  <c r="T901" i="1" s="1"/>
  <c r="U901" i="1" s="1"/>
  <c r="M906" i="1"/>
  <c r="T906" i="1" s="1"/>
  <c r="U906" i="1" s="1"/>
  <c r="M910" i="1"/>
  <c r="T910" i="1" s="1"/>
  <c r="U910" i="1" s="1"/>
  <c r="M948" i="1"/>
  <c r="T948" i="1" s="1"/>
  <c r="U948" i="1" s="1"/>
  <c r="M949" i="1"/>
  <c r="T949" i="1" s="1"/>
  <c r="U949" i="1" s="1"/>
  <c r="M952" i="1"/>
  <c r="T952" i="1" s="1"/>
  <c r="U952" i="1" s="1"/>
  <c r="M953" i="1"/>
  <c r="T953" i="1" s="1"/>
  <c r="U953" i="1" s="1"/>
  <c r="M956" i="1"/>
  <c r="T956" i="1" s="1"/>
  <c r="U956" i="1" s="1"/>
  <c r="M957" i="1"/>
  <c r="T957" i="1" s="1"/>
  <c r="U957" i="1" s="1"/>
  <c r="M961" i="1"/>
  <c r="T961" i="1" s="1"/>
  <c r="M974" i="1"/>
  <c r="M991" i="1"/>
  <c r="M108" i="2" s="1"/>
  <c r="N108" i="2" s="1"/>
  <c r="Q991" i="1"/>
  <c r="M1023" i="1"/>
  <c r="T1023" i="1" s="1"/>
  <c r="U1023" i="1" s="1"/>
  <c r="R1023" i="1"/>
  <c r="M1029" i="1"/>
  <c r="T1029" i="1" s="1"/>
  <c r="U1029" i="1" s="1"/>
  <c r="R1029" i="1"/>
  <c r="M1192" i="1"/>
  <c r="M138" i="2" s="1"/>
  <c r="N138" i="2" s="1"/>
  <c r="M1248" i="1"/>
  <c r="M151" i="2"/>
  <c r="M1012" i="1"/>
  <c r="T1012" i="1" s="1"/>
  <c r="U1012" i="1" s="1"/>
  <c r="R1012" i="1"/>
  <c r="M1035" i="1"/>
  <c r="T1035" i="1" s="1"/>
  <c r="U1035" i="1" s="1"/>
  <c r="R1035" i="1"/>
  <c r="M1056" i="1"/>
  <c r="M121" i="2" s="1"/>
  <c r="N121" i="2" s="1"/>
  <c r="T1057" i="1"/>
  <c r="U1057" i="1" s="1"/>
  <c r="T1063" i="1"/>
  <c r="U1063" i="1" s="1"/>
  <c r="M1062" i="1"/>
  <c r="M123" i="2" s="1"/>
  <c r="N123" i="2" s="1"/>
  <c r="M1083" i="1"/>
  <c r="T1084" i="1"/>
  <c r="U1084" i="1" s="1"/>
  <c r="M1254" i="1"/>
  <c r="M152" i="2" s="1"/>
  <c r="N152" i="2" s="1"/>
  <c r="C83" i="2"/>
  <c r="C87" i="2"/>
  <c r="I799" i="1"/>
  <c r="I829" i="1"/>
  <c r="I852" i="1"/>
  <c r="R947" i="1"/>
  <c r="R951" i="1"/>
  <c r="R955" i="1"/>
  <c r="M971" i="1"/>
  <c r="T971" i="1" s="1"/>
  <c r="U971" i="1" s="1"/>
  <c r="Q969" i="1"/>
  <c r="M989" i="1"/>
  <c r="M107" i="2" s="1"/>
  <c r="N107" i="2" s="1"/>
  <c r="R1007" i="1"/>
  <c r="M1019" i="1"/>
  <c r="R1019" i="1"/>
  <c r="T1071" i="1"/>
  <c r="U1071" i="1" s="1"/>
  <c r="R1039" i="1"/>
  <c r="M1041" i="1"/>
  <c r="M117" i="2" s="1"/>
  <c r="N117" i="2" s="1"/>
  <c r="M1043" i="1"/>
  <c r="M118" i="2" s="1"/>
  <c r="N118" i="2" s="1"/>
  <c r="Q1043" i="1"/>
  <c r="R1053" i="1"/>
  <c r="R1051" i="1" s="1"/>
  <c r="R1055" i="1"/>
  <c r="R1054" i="1" s="1"/>
  <c r="R1057" i="1"/>
  <c r="R1056" i="1" s="1"/>
  <c r="R1059" i="1"/>
  <c r="R1065" i="1"/>
  <c r="R1069" i="1"/>
  <c r="R1071" i="1"/>
  <c r="R1075" i="1"/>
  <c r="R1079" i="1"/>
  <c r="R1077" i="1" s="1"/>
  <c r="R1081" i="1"/>
  <c r="R1080" i="1" s="1"/>
  <c r="R1085" i="1"/>
  <c r="R1083" i="1" s="1"/>
  <c r="M1087" i="1"/>
  <c r="M130" i="2" s="1"/>
  <c r="N130" i="2" s="1"/>
  <c r="Q1087" i="1"/>
  <c r="R1098" i="1"/>
  <c r="R1102" i="1"/>
  <c r="R1106" i="1"/>
  <c r="R1110" i="1"/>
  <c r="R1114" i="1"/>
  <c r="R1118" i="1"/>
  <c r="R1122" i="1"/>
  <c r="R1126" i="1"/>
  <c r="R1130" i="1"/>
  <c r="R1134" i="1"/>
  <c r="R1138" i="1"/>
  <c r="R1142" i="1"/>
  <c r="R1146" i="1"/>
  <c r="R1150" i="1"/>
  <c r="R1154" i="1"/>
  <c r="R1158" i="1"/>
  <c r="R1162" i="1"/>
  <c r="R1166" i="1"/>
  <c r="R1170" i="1"/>
  <c r="R1174" i="1"/>
  <c r="R1178" i="1"/>
  <c r="R1189" i="1"/>
  <c r="R1186" i="1" s="1"/>
  <c r="R1193" i="1"/>
  <c r="R1192" i="1" s="1"/>
  <c r="R1197" i="1"/>
  <c r="R1196" i="1" s="1"/>
  <c r="R1205" i="1"/>
  <c r="R1209" i="1"/>
  <c r="Q1215" i="1"/>
  <c r="R1217" i="1"/>
  <c r="R1221" i="1"/>
  <c r="Q1223" i="1"/>
  <c r="R1225" i="1"/>
  <c r="R1229" i="1"/>
  <c r="R1233" i="1"/>
  <c r="I1235" i="1"/>
  <c r="R1237" i="1"/>
  <c r="R1245" i="1"/>
  <c r="I1247" i="1"/>
  <c r="R1249" i="1"/>
  <c r="R1248" i="1" s="1"/>
  <c r="R1247" i="1" s="1"/>
  <c r="I1251" i="1"/>
  <c r="R1253" i="1"/>
  <c r="R1252" i="1" s="1"/>
  <c r="R1257" i="1"/>
  <c r="R1254" i="1" s="1"/>
  <c r="I9" i="2"/>
  <c r="E9" i="2"/>
  <c r="Q1062" i="1"/>
  <c r="D125" i="2"/>
  <c r="D101" i="2" s="1"/>
  <c r="D128" i="2"/>
  <c r="Q1254" i="1"/>
  <c r="Q1251" i="1" s="1"/>
  <c r="C182" i="3"/>
  <c r="Q1051" i="1"/>
  <c r="C125" i="2"/>
  <c r="C101" i="2" s="1"/>
  <c r="Q1077" i="1"/>
  <c r="Q1076" i="1" s="1"/>
  <c r="L1082" i="1"/>
  <c r="L852" i="1" s="1"/>
  <c r="Q1083" i="1"/>
  <c r="Q1082" i="1" s="1"/>
  <c r="Q1186" i="1"/>
  <c r="D134" i="2"/>
  <c r="C134" i="2"/>
  <c r="D170" i="3"/>
  <c r="C233" i="3"/>
  <c r="D242" i="3"/>
  <c r="D250" i="3"/>
  <c r="D249" i="3" s="1"/>
  <c r="D254" i="3"/>
  <c r="D253" i="3" s="1"/>
  <c r="C324" i="3"/>
  <c r="D228" i="3"/>
  <c r="D355" i="3"/>
  <c r="C402" i="3"/>
  <c r="C228" i="3"/>
  <c r="D233" i="3"/>
  <c r="G253" i="3"/>
  <c r="G10" i="3" s="1"/>
  <c r="K253" i="3"/>
  <c r="K10" i="3" s="1"/>
  <c r="O253" i="3"/>
  <c r="O10" i="3" s="1"/>
  <c r="S253" i="3"/>
  <c r="S10" i="3" s="1"/>
  <c r="C543" i="3"/>
  <c r="D601" i="3"/>
  <c r="D693" i="3"/>
  <c r="D729" i="3"/>
  <c r="C730" i="3"/>
  <c r="D735" i="3"/>
  <c r="C736" i="3"/>
  <c r="D753" i="3"/>
  <c r="D752" i="3" s="1"/>
  <c r="C754" i="3"/>
  <c r="C769" i="3"/>
  <c r="C548" i="3"/>
  <c r="C594" i="3"/>
  <c r="D678" i="3"/>
  <c r="D723" i="3"/>
  <c r="C724" i="3"/>
  <c r="C793" i="3"/>
  <c r="D544" i="3"/>
  <c r="C554" i="3"/>
  <c r="C544" i="3"/>
  <c r="C599" i="3"/>
  <c r="Q608" i="1" s="1"/>
  <c r="D711" i="3"/>
  <c r="D725" i="3"/>
  <c r="C726" i="3"/>
  <c r="C821" i="3"/>
  <c r="D791" i="3"/>
  <c r="D790" i="3" s="1"/>
  <c r="C819" i="3"/>
  <c r="C883" i="3"/>
  <c r="Q892" i="1" s="1"/>
  <c r="D956" i="3"/>
  <c r="D964" i="3"/>
  <c r="C986" i="3"/>
  <c r="D993" i="3"/>
  <c r="C1019" i="3"/>
  <c r="D1018" i="3"/>
  <c r="C1021" i="3"/>
  <c r="C1034" i="3"/>
  <c r="C1049" i="3"/>
  <c r="C1005" i="3"/>
  <c r="D1004" i="3"/>
  <c r="C1173" i="3"/>
  <c r="Q1182" i="1" s="1"/>
  <c r="D1086" i="3"/>
  <c r="D960" i="3"/>
  <c r="D1009" i="3"/>
  <c r="C1067" i="3"/>
  <c r="P844" i="3"/>
  <c r="P843" i="3" s="1"/>
  <c r="C950" i="3"/>
  <c r="D949" i="3"/>
  <c r="C960" i="3"/>
  <c r="C1007" i="3"/>
  <c r="D1006" i="3"/>
  <c r="C1009" i="3"/>
  <c r="D1021" i="3"/>
  <c r="C1053" i="3"/>
  <c r="D1032" i="3"/>
  <c r="D1034" i="3"/>
  <c r="D1042" i="3"/>
  <c r="D1071" i="3"/>
  <c r="C1183" i="3"/>
  <c r="D1189" i="3"/>
  <c r="C1245" i="3"/>
  <c r="C1064" i="3"/>
  <c r="Q1073" i="1" s="1"/>
  <c r="C1189" i="3"/>
  <c r="C1193" i="3"/>
  <c r="D1192" i="3"/>
  <c r="C1195" i="3"/>
  <c r="C1074" i="3"/>
  <c r="C1073" i="3" s="1"/>
  <c r="C1242" i="3"/>
  <c r="D1078" i="3"/>
  <c r="D1073" i="3" s="1"/>
  <c r="D1183" i="3"/>
  <c r="D1204" i="3"/>
  <c r="D1206" i="3"/>
  <c r="D1214" i="3"/>
  <c r="M147" i="2" l="1"/>
  <c r="M1235" i="1"/>
  <c r="C1227" i="3"/>
  <c r="C1226" i="3" s="1"/>
  <c r="M969" i="1"/>
  <c r="M105" i="2" s="1"/>
  <c r="N105" i="2" s="1"/>
  <c r="L410" i="1"/>
  <c r="M610" i="1"/>
  <c r="M73" i="2" s="1"/>
  <c r="N73" i="2" s="1"/>
  <c r="R1043" i="1"/>
  <c r="Q778" i="1"/>
  <c r="C356" i="3"/>
  <c r="C355" i="3" s="1"/>
  <c r="Q366" i="1"/>
  <c r="C820" i="3"/>
  <c r="D1067" i="3"/>
  <c r="D843" i="3" s="1"/>
  <c r="R1223" i="1"/>
  <c r="C64" i="2"/>
  <c r="R778" i="1"/>
  <c r="M924" i="1"/>
  <c r="T924" i="1" s="1"/>
  <c r="U924" i="1" s="1"/>
  <c r="R924" i="1"/>
  <c r="Q1236" i="1"/>
  <c r="Q1235" i="1" s="1"/>
  <c r="M1208" i="1"/>
  <c r="M1204" i="1" s="1"/>
  <c r="M142" i="2" s="1"/>
  <c r="N142" i="2" s="1"/>
  <c r="R1208" i="1"/>
  <c r="D64" i="2"/>
  <c r="R877" i="1"/>
  <c r="M877" i="1"/>
  <c r="T877" i="1" s="1"/>
  <c r="U877" i="1" s="1"/>
  <c r="M565" i="1"/>
  <c r="R565" i="1"/>
  <c r="R563" i="1" s="1"/>
  <c r="Q563" i="1"/>
  <c r="C1177" i="3"/>
  <c r="R1087" i="1"/>
  <c r="R1082" i="1" s="1"/>
  <c r="I19" i="1"/>
  <c r="C537" i="3"/>
  <c r="Q547" i="1"/>
  <c r="R1241" i="1"/>
  <c r="I410" i="1"/>
  <c r="R183" i="1"/>
  <c r="T252" i="1"/>
  <c r="C369" i="3"/>
  <c r="C340" i="3"/>
  <c r="C339" i="3" s="1"/>
  <c r="Q350" i="1"/>
  <c r="C964" i="3"/>
  <c r="M181" i="1"/>
  <c r="M13" i="2" s="1"/>
  <c r="N13" i="2" s="1"/>
  <c r="T182" i="1"/>
  <c r="C1061" i="3"/>
  <c r="R1236" i="1"/>
  <c r="R1235" i="1" s="1"/>
  <c r="R1018" i="1"/>
  <c r="M965" i="1"/>
  <c r="M104" i="2" s="1"/>
  <c r="N104" i="2" s="1"/>
  <c r="R767" i="1"/>
  <c r="C398" i="3"/>
  <c r="Q408" i="1"/>
  <c r="D339" i="3"/>
  <c r="D10" i="3" s="1"/>
  <c r="D820" i="3"/>
  <c r="D401" i="3" s="1"/>
  <c r="C289" i="3"/>
  <c r="C285" i="3" s="1"/>
  <c r="Q299" i="1"/>
  <c r="M934" i="1"/>
  <c r="T934" i="1" s="1"/>
  <c r="U934" i="1" s="1"/>
  <c r="R934" i="1"/>
  <c r="C294" i="3"/>
  <c r="Q304" i="1"/>
  <c r="Q10" i="3"/>
  <c r="R831" i="1"/>
  <c r="R830" i="1" s="1"/>
  <c r="Q830" i="1"/>
  <c r="C309" i="3"/>
  <c r="C308" i="3" s="1"/>
  <c r="Q319" i="1"/>
  <c r="R802" i="1"/>
  <c r="M1197" i="1"/>
  <c r="Q1196" i="1"/>
  <c r="M987" i="1"/>
  <c r="T987" i="1" s="1"/>
  <c r="U987" i="1" s="1"/>
  <c r="R987" i="1"/>
  <c r="R973" i="1" s="1"/>
  <c r="C320" i="3"/>
  <c r="C314" i="3" s="1"/>
  <c r="Q330" i="1"/>
  <c r="R1251" i="1"/>
  <c r="R1204" i="1"/>
  <c r="R1062" i="1"/>
  <c r="R1002" i="1"/>
  <c r="R689" i="1"/>
  <c r="R687" i="1" s="1"/>
  <c r="Q687" i="1"/>
  <c r="M689" i="1"/>
  <c r="M842" i="1"/>
  <c r="R842" i="1"/>
  <c r="R840" i="1" s="1"/>
  <c r="M1215" i="1"/>
  <c r="M144" i="2" s="1"/>
  <c r="N144" i="2" s="1"/>
  <c r="R1060" i="1"/>
  <c r="R1058" i="1" s="1"/>
  <c r="M1060" i="1"/>
  <c r="M312" i="1"/>
  <c r="Q311" i="1"/>
  <c r="Q310" i="1" s="1"/>
  <c r="R312" i="1"/>
  <c r="R311" i="1" s="1"/>
  <c r="R310" i="1" s="1"/>
  <c r="Q840" i="1"/>
  <c r="M795" i="1"/>
  <c r="T796" i="1"/>
  <c r="Q333" i="1"/>
  <c r="R892" i="1"/>
  <c r="Q853" i="1"/>
  <c r="M892" i="1"/>
  <c r="T892" i="1" s="1"/>
  <c r="U892" i="1" s="1"/>
  <c r="M390" i="1"/>
  <c r="T392" i="1"/>
  <c r="T558" i="1"/>
  <c r="M557" i="1"/>
  <c r="M69" i="2" s="1"/>
  <c r="N69" i="2" s="1"/>
  <c r="R334" i="1"/>
  <c r="R333" i="1" s="1"/>
  <c r="C9" i="2"/>
  <c r="M22" i="2"/>
  <c r="M258" i="1"/>
  <c r="M242" i="1"/>
  <c r="M17" i="2" s="1"/>
  <c r="N17" i="2" s="1"/>
  <c r="T243" i="1"/>
  <c r="T286" i="1"/>
  <c r="M285" i="1"/>
  <c r="M25" i="2" s="1"/>
  <c r="N25" i="2" s="1"/>
  <c r="R191" i="1"/>
  <c r="T184" i="1"/>
  <c r="U184" i="1" s="1"/>
  <c r="M183" i="1"/>
  <c r="M14" i="2" s="1"/>
  <c r="N14" i="2" s="1"/>
  <c r="C1006" i="3"/>
  <c r="Q1016" i="1"/>
  <c r="D1085" i="3"/>
  <c r="C985" i="3"/>
  <c r="Q995" i="1"/>
  <c r="C818" i="3"/>
  <c r="C790" i="3" s="1"/>
  <c r="Q828" i="1"/>
  <c r="C723" i="3"/>
  <c r="Q733" i="1"/>
  <c r="C753" i="3"/>
  <c r="C752" i="3" s="1"/>
  <c r="Q763" i="1"/>
  <c r="C729" i="3"/>
  <c r="Q739" i="1"/>
  <c r="C541" i="3"/>
  <c r="R552" i="1"/>
  <c r="R550" i="1" s="1"/>
  <c r="Q552" i="1"/>
  <c r="I1094" i="1"/>
  <c r="T974" i="1"/>
  <c r="M973" i="1"/>
  <c r="M106" i="2" s="1"/>
  <c r="N106" i="2" s="1"/>
  <c r="M800" i="1"/>
  <c r="T801" i="1"/>
  <c r="R1030" i="1"/>
  <c r="T370" i="1"/>
  <c r="M369" i="1"/>
  <c r="M42" i="2"/>
  <c r="M292" i="1"/>
  <c r="T293" i="1"/>
  <c r="M395" i="1"/>
  <c r="M61" i="2" s="1"/>
  <c r="N61" i="2" s="1"/>
  <c r="M191" i="1"/>
  <c r="M15" i="2" s="1"/>
  <c r="N15" i="2" s="1"/>
  <c r="C1192" i="3"/>
  <c r="Q1202" i="1"/>
  <c r="C949" i="3"/>
  <c r="Q959" i="1"/>
  <c r="C593" i="3"/>
  <c r="Q603" i="1"/>
  <c r="M149" i="2"/>
  <c r="M1247" i="1"/>
  <c r="M830" i="1"/>
  <c r="T831" i="1"/>
  <c r="M790" i="1"/>
  <c r="M89" i="2" s="1"/>
  <c r="N89" i="2" s="1"/>
  <c r="T791" i="1"/>
  <c r="M1182" i="1"/>
  <c r="M1095" i="1" s="1"/>
  <c r="R1182" i="1"/>
  <c r="R1095" i="1" s="1"/>
  <c r="M126" i="2"/>
  <c r="M1076" i="1"/>
  <c r="T1031" i="1"/>
  <c r="U1031" i="1" s="1"/>
  <c r="M1030" i="1"/>
  <c r="M116" i="2" s="1"/>
  <c r="N116" i="2" s="1"/>
  <c r="M411" i="1"/>
  <c r="T412" i="1"/>
  <c r="R395" i="1"/>
  <c r="M53" i="2"/>
  <c r="M360" i="1"/>
  <c r="T347" i="1"/>
  <c r="M346" i="1"/>
  <c r="M47" i="2" s="1"/>
  <c r="N47" i="2" s="1"/>
  <c r="M10" i="2"/>
  <c r="N10" i="2" s="1"/>
  <c r="D9" i="2"/>
  <c r="M45" i="2"/>
  <c r="R295" i="1"/>
  <c r="C725" i="3"/>
  <c r="Q735" i="1"/>
  <c r="M129" i="2"/>
  <c r="M1082" i="1"/>
  <c r="Q1070" i="1"/>
  <c r="R1073" i="1"/>
  <c r="R1070" i="1" s="1"/>
  <c r="M1073" i="1"/>
  <c r="C1004" i="3"/>
  <c r="Q1014" i="1"/>
  <c r="C844" i="3"/>
  <c r="Q1095" i="1"/>
  <c r="M146" i="2"/>
  <c r="N147" i="2"/>
  <c r="N146" i="2" s="1"/>
  <c r="M1251" i="1"/>
  <c r="T1008" i="1"/>
  <c r="U1008" i="1" s="1"/>
  <c r="M1002" i="1"/>
  <c r="M111" i="2" s="1"/>
  <c r="N111" i="2" s="1"/>
  <c r="R720" i="1"/>
  <c r="R706" i="1"/>
  <c r="R610" i="1"/>
  <c r="C1086" i="3"/>
  <c r="C1018" i="3"/>
  <c r="Q1028" i="1"/>
  <c r="R608" i="1"/>
  <c r="M608" i="1"/>
  <c r="T608" i="1" s="1"/>
  <c r="C735" i="3"/>
  <c r="Q745" i="1"/>
  <c r="R1215" i="1"/>
  <c r="R1076" i="1"/>
  <c r="T1019" i="1"/>
  <c r="U1019" i="1" s="1"/>
  <c r="M1018" i="1"/>
  <c r="M114" i="2" s="1"/>
  <c r="N114" i="2" s="1"/>
  <c r="N151" i="2"/>
  <c r="N150" i="2" s="1"/>
  <c r="M150" i="2"/>
  <c r="M853" i="1"/>
  <c r="T854" i="1"/>
  <c r="T1001" i="1"/>
  <c r="M1000" i="1"/>
  <c r="M110" i="2" s="1"/>
  <c r="N110" i="2" s="1"/>
  <c r="T703" i="1"/>
  <c r="M702" i="1"/>
  <c r="M76" i="2" s="1"/>
  <c r="N76" i="2" s="1"/>
  <c r="M767" i="1"/>
  <c r="M85" i="2" s="1"/>
  <c r="N85" i="2" s="1"/>
  <c r="M88" i="2"/>
  <c r="M778" i="1"/>
  <c r="R557" i="1"/>
  <c r="T359" i="1"/>
  <c r="M358" i="1"/>
  <c r="M51" i="2" s="1"/>
  <c r="N51" i="2" s="1"/>
  <c r="M34" i="2"/>
  <c r="M307" i="1"/>
  <c r="R242" i="1"/>
  <c r="M24" i="2"/>
  <c r="R285" i="1"/>
  <c r="R262" i="1" s="1"/>
  <c r="T254" i="1"/>
  <c r="M253" i="1"/>
  <c r="M19" i="2" s="1"/>
  <c r="N19" i="2" s="1"/>
  <c r="M38" i="2"/>
  <c r="M314" i="1"/>
  <c r="T296" i="1"/>
  <c r="M295" i="1"/>
  <c r="M29" i="2" s="1"/>
  <c r="M20" i="1"/>
  <c r="C10" i="3" l="1"/>
  <c r="C401" i="3"/>
  <c r="M794" i="1"/>
  <c r="M91" i="2"/>
  <c r="M319" i="1"/>
  <c r="Q318" i="1"/>
  <c r="Q317" i="1" s="1"/>
  <c r="R319" i="1"/>
  <c r="R318" i="1" s="1"/>
  <c r="R317" i="1" s="1"/>
  <c r="T565" i="1"/>
  <c r="M563" i="1"/>
  <c r="M70" i="2" s="1"/>
  <c r="N70" i="2" s="1"/>
  <c r="C843" i="3"/>
  <c r="T842" i="1"/>
  <c r="M840" i="1"/>
  <c r="M98" i="2" s="1"/>
  <c r="N98" i="2" s="1"/>
  <c r="R330" i="1"/>
  <c r="R329" i="1" s="1"/>
  <c r="R323" i="1" s="1"/>
  <c r="M330" i="1"/>
  <c r="Q329" i="1"/>
  <c r="Q323" i="1" s="1"/>
  <c r="R299" i="1"/>
  <c r="R298" i="1" s="1"/>
  <c r="R294" i="1" s="1"/>
  <c r="R19" i="1" s="1"/>
  <c r="M299" i="1"/>
  <c r="Q298" i="1"/>
  <c r="Q294" i="1" s="1"/>
  <c r="T689" i="1"/>
  <c r="M687" i="1"/>
  <c r="M75" i="2" s="1"/>
  <c r="N75" i="2" s="1"/>
  <c r="Q829" i="1"/>
  <c r="M366" i="1"/>
  <c r="Q365" i="1"/>
  <c r="Q364" i="1" s="1"/>
  <c r="R366" i="1"/>
  <c r="R365" i="1" s="1"/>
  <c r="R364" i="1" s="1"/>
  <c r="R829" i="1"/>
  <c r="T312" i="1"/>
  <c r="M311" i="1"/>
  <c r="M333" i="1"/>
  <c r="R853" i="1"/>
  <c r="T1060" i="1"/>
  <c r="U1060" i="1" s="1"/>
  <c r="M1058" i="1"/>
  <c r="M122" i="2" s="1"/>
  <c r="N122" i="2" s="1"/>
  <c r="Q303" i="1"/>
  <c r="M304" i="1"/>
  <c r="R304" i="1"/>
  <c r="R303" i="1" s="1"/>
  <c r="M408" i="1"/>
  <c r="R408" i="1"/>
  <c r="R407" i="1" s="1"/>
  <c r="R378" i="1" s="1"/>
  <c r="Q407" i="1"/>
  <c r="Q378" i="1" s="1"/>
  <c r="M1196" i="1"/>
  <c r="M139" i="2"/>
  <c r="N139" i="2" s="1"/>
  <c r="N134" i="2" s="1"/>
  <c r="M547" i="1"/>
  <c r="R547" i="1"/>
  <c r="R546" i="1" s="1"/>
  <c r="Q546" i="1"/>
  <c r="M350" i="1"/>
  <c r="Q349" i="1"/>
  <c r="Q348" i="1" s="1"/>
  <c r="R350" i="1"/>
  <c r="R349" i="1" s="1"/>
  <c r="R348" i="1" s="1"/>
  <c r="T1073" i="1"/>
  <c r="U1073" i="1" s="1"/>
  <c r="M1070" i="1"/>
  <c r="M124" i="2" s="1"/>
  <c r="N124" i="2" s="1"/>
  <c r="M262" i="1"/>
  <c r="M745" i="1"/>
  <c r="R745" i="1"/>
  <c r="R744" i="1" s="1"/>
  <c r="Q744" i="1"/>
  <c r="Q1027" i="1"/>
  <c r="M1028" i="1"/>
  <c r="R1028" i="1"/>
  <c r="R1027" i="1" s="1"/>
  <c r="R735" i="1"/>
  <c r="R734" i="1" s="1"/>
  <c r="M735" i="1"/>
  <c r="Q734" i="1"/>
  <c r="M44" i="2"/>
  <c r="N45" i="2"/>
  <c r="N44" i="2" s="1"/>
  <c r="M135" i="2"/>
  <c r="N135" i="2" s="1"/>
  <c r="N149" i="2"/>
  <c r="N148" i="2" s="1"/>
  <c r="M148" i="2"/>
  <c r="R959" i="1"/>
  <c r="R958" i="1" s="1"/>
  <c r="M959" i="1"/>
  <c r="Q958" i="1"/>
  <c r="N42" i="2"/>
  <c r="Q1015" i="1"/>
  <c r="M1016" i="1"/>
  <c r="R1016" i="1"/>
  <c r="R1015" i="1" s="1"/>
  <c r="N22" i="2"/>
  <c r="N21" i="2" s="1"/>
  <c r="M21" i="2"/>
  <c r="M60" i="2"/>
  <c r="N29" i="2"/>
  <c r="M828" i="1"/>
  <c r="R828" i="1"/>
  <c r="R827" i="1" s="1"/>
  <c r="R799" i="1" s="1"/>
  <c r="Q827" i="1"/>
  <c r="Q799" i="1" s="1"/>
  <c r="N34" i="2"/>
  <c r="N33" i="2" s="1"/>
  <c r="M33" i="2"/>
  <c r="M23" i="2"/>
  <c r="N24" i="2"/>
  <c r="N23" i="2" s="1"/>
  <c r="M102" i="2"/>
  <c r="N102" i="2" s="1"/>
  <c r="M1014" i="1"/>
  <c r="R1014" i="1"/>
  <c r="R1013" i="1" s="1"/>
  <c r="Q1013" i="1"/>
  <c r="N53" i="2"/>
  <c r="N52" i="2" s="1"/>
  <c r="M52" i="2"/>
  <c r="M65" i="2"/>
  <c r="N65" i="2" s="1"/>
  <c r="N126" i="2"/>
  <c r="N125" i="2" s="1"/>
  <c r="M125" i="2"/>
  <c r="M56" i="2"/>
  <c r="M93" i="2"/>
  <c r="M739" i="1"/>
  <c r="R739" i="1"/>
  <c r="R738" i="1" s="1"/>
  <c r="Q738" i="1"/>
  <c r="Q732" i="1"/>
  <c r="R733" i="1"/>
  <c r="R732" i="1" s="1"/>
  <c r="M733" i="1"/>
  <c r="Q994" i="1"/>
  <c r="M995" i="1"/>
  <c r="R995" i="1"/>
  <c r="R994" i="1" s="1"/>
  <c r="R852" i="1" s="1"/>
  <c r="M128" i="2"/>
  <c r="N129" i="2"/>
  <c r="N128" i="2" s="1"/>
  <c r="Q762" i="1"/>
  <c r="Q761" i="1" s="1"/>
  <c r="R763" i="1"/>
  <c r="R762" i="1" s="1"/>
  <c r="R761" i="1" s="1"/>
  <c r="M763" i="1"/>
  <c r="N38" i="2"/>
  <c r="N37" i="2" s="1"/>
  <c r="M37" i="2"/>
  <c r="N88" i="2"/>
  <c r="N87" i="2" s="1"/>
  <c r="M87" i="2"/>
  <c r="C1085" i="3"/>
  <c r="M97" i="2"/>
  <c r="M829" i="1"/>
  <c r="R603" i="1"/>
  <c r="R602" i="1" s="1"/>
  <c r="M603" i="1"/>
  <c r="Q602" i="1"/>
  <c r="R1202" i="1"/>
  <c r="R1201" i="1" s="1"/>
  <c r="R1094" i="1" s="1"/>
  <c r="Q1201" i="1"/>
  <c r="Q1094" i="1" s="1"/>
  <c r="M1202" i="1"/>
  <c r="M1201" i="1" s="1"/>
  <c r="M141" i="2" s="1"/>
  <c r="N141" i="2" s="1"/>
  <c r="M27" i="2"/>
  <c r="M291" i="1"/>
  <c r="Q550" i="1"/>
  <c r="M552" i="1"/>
  <c r="M365" i="1" l="1"/>
  <c r="T366" i="1"/>
  <c r="T330" i="1"/>
  <c r="M329" i="1"/>
  <c r="R410" i="1"/>
  <c r="T350" i="1"/>
  <c r="M349" i="1"/>
  <c r="T319" i="1"/>
  <c r="M318" i="1"/>
  <c r="Q852" i="1"/>
  <c r="T408" i="1"/>
  <c r="M407" i="1"/>
  <c r="M36" i="2"/>
  <c r="M310" i="1"/>
  <c r="M90" i="2"/>
  <c r="N91" i="2"/>
  <c r="N90" i="2" s="1"/>
  <c r="T304" i="1"/>
  <c r="M303" i="1"/>
  <c r="M31" i="2" s="1"/>
  <c r="N31" i="2" s="1"/>
  <c r="Q19" i="1"/>
  <c r="M546" i="1"/>
  <c r="M66" i="2" s="1"/>
  <c r="N66" i="2" s="1"/>
  <c r="T547" i="1"/>
  <c r="M298" i="1"/>
  <c r="T299" i="1"/>
  <c r="M1015" i="1"/>
  <c r="M113" i="2" s="1"/>
  <c r="N113" i="2" s="1"/>
  <c r="T1016" i="1"/>
  <c r="U1016" i="1" s="1"/>
  <c r="Q410" i="1"/>
  <c r="M96" i="2"/>
  <c r="N97" i="2"/>
  <c r="N96" i="2" s="1"/>
  <c r="N93" i="2"/>
  <c r="T959" i="1"/>
  <c r="M958" i="1"/>
  <c r="M1094" i="1"/>
  <c r="M1027" i="1"/>
  <c r="M115" i="2" s="1"/>
  <c r="N115" i="2" s="1"/>
  <c r="T1028" i="1"/>
  <c r="U1028" i="1" s="1"/>
  <c r="T745" i="1"/>
  <c r="M744" i="1"/>
  <c r="M82" i="2" s="1"/>
  <c r="N82" i="2" s="1"/>
  <c r="M994" i="1"/>
  <c r="M109" i="2" s="1"/>
  <c r="N109" i="2" s="1"/>
  <c r="T995" i="1"/>
  <c r="T603" i="1"/>
  <c r="M602" i="1"/>
  <c r="M72" i="2" s="1"/>
  <c r="N72" i="2" s="1"/>
  <c r="M134" i="2"/>
  <c r="M762" i="1"/>
  <c r="T763" i="1"/>
  <c r="M732" i="1"/>
  <c r="M79" i="2" s="1"/>
  <c r="N79" i="2" s="1"/>
  <c r="T733" i="1"/>
  <c r="T828" i="1"/>
  <c r="M827" i="1"/>
  <c r="T735" i="1"/>
  <c r="M734" i="1"/>
  <c r="M80" i="2" s="1"/>
  <c r="N80" i="2" s="1"/>
  <c r="T552" i="1"/>
  <c r="M550" i="1"/>
  <c r="N60" i="2"/>
  <c r="N27" i="2"/>
  <c r="N26" i="2" s="1"/>
  <c r="M26" i="2"/>
  <c r="T739" i="1"/>
  <c r="M738" i="1"/>
  <c r="M81" i="2" s="1"/>
  <c r="N81" i="2" s="1"/>
  <c r="N56" i="2"/>
  <c r="T1014" i="1"/>
  <c r="M1013" i="1"/>
  <c r="M112" i="2" s="1"/>
  <c r="N112" i="2" s="1"/>
  <c r="M62" i="2" l="1"/>
  <c r="M378" i="1"/>
  <c r="M43" i="2"/>
  <c r="M323" i="1"/>
  <c r="M40" i="2"/>
  <c r="M317" i="1"/>
  <c r="M55" i="2"/>
  <c r="M364" i="1"/>
  <c r="M35" i="2"/>
  <c r="N36" i="2"/>
  <c r="N35" i="2" s="1"/>
  <c r="M30" i="2"/>
  <c r="M294" i="1"/>
  <c r="M19" i="1" s="1"/>
  <c r="M49" i="2"/>
  <c r="M348" i="1"/>
  <c r="M103" i="2"/>
  <c r="M852" i="1"/>
  <c r="M67" i="2"/>
  <c r="N67" i="2" s="1"/>
  <c r="M84" i="2"/>
  <c r="M761" i="1"/>
  <c r="M95" i="2"/>
  <c r="M799" i="1"/>
  <c r="M410" i="1" s="1"/>
  <c r="N40" i="2" l="1"/>
  <c r="N39" i="2" s="1"/>
  <c r="M39" i="2"/>
  <c r="N49" i="2"/>
  <c r="N48" i="2" s="1"/>
  <c r="M48" i="2"/>
  <c r="N30" i="2"/>
  <c r="N28" i="2" s="1"/>
  <c r="M28" i="2"/>
  <c r="N43" i="2"/>
  <c r="N41" i="2" s="1"/>
  <c r="M41" i="2"/>
  <c r="N62" i="2"/>
  <c r="N58" i="2" s="1"/>
  <c r="N9" i="2" s="1"/>
  <c r="M58" i="2"/>
  <c r="N55" i="2"/>
  <c r="N54" i="2" s="1"/>
  <c r="M54" i="2"/>
  <c r="N84" i="2"/>
  <c r="N83" i="2" s="1"/>
  <c r="M83" i="2"/>
  <c r="N103" i="2"/>
  <c r="N101" i="2" s="1"/>
  <c r="M101" i="2"/>
  <c r="N95" i="2"/>
  <c r="N92" i="2" s="1"/>
  <c r="N64" i="2" s="1"/>
  <c r="M92" i="2"/>
  <c r="M64" i="2" l="1"/>
  <c r="M9" i="2"/>
</calcChain>
</file>

<file path=xl/sharedStrings.xml><?xml version="1.0" encoding="utf-8"?>
<sst xmlns="http://schemas.openxmlformats.org/spreadsheetml/2006/main" count="8501" uniqueCount="1590">
  <si>
    <t xml:space="preserve">«УТВЕРЖДЕН                                                                                            </t>
  </si>
  <si>
    <t>постановлением Правительства</t>
  </si>
  <si>
    <t>Забайкальского края</t>
  </si>
  <si>
    <t>от 11 августа 2022 года № 348</t>
  </si>
  <si>
    <t>(в редакции постановления Правительства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</si>
  <si>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</si>
  <si>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</si>
  <si>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№ п/п</t>
  </si>
  <si>
    <t>Адрес МКД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</si>
  <si>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</si>
  <si>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</si>
  <si>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</si>
  <si>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</si>
  <si>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</si>
  <si>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</si>
  <si>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</si>
  <si>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</si>
  <si>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</si>
  <si>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</si>
  <si>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</si>
  <si>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</si>
  <si>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</si>
  <si>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</si>
  <si>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</si>
  <si>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</si>
  <si>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</si>
  <si>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</si>
  <si>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</si>
  <si>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</si>
  <si>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</si>
  <si>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</si>
  <si>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</si>
  <si>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кв.м</t>
  </si>
  <si>
    <t>чел.</t>
  </si>
  <si>
    <t>руб.</t>
  </si>
  <si>
    <t>руб./кв.м</t>
  </si>
  <si>
    <t>2023 год</t>
  </si>
  <si>
    <t>Итого по Забайкальскому краю</t>
  </si>
  <si>
    <t>Х</t>
  </si>
  <si>
    <t>X</t>
  </si>
  <si>
    <t>Итого по городскому округу "Город Чита"</t>
  </si>
  <si>
    <t>г. Чита, б-р. Украинский, д. 13</t>
  </si>
  <si>
    <t>общий счет регионального оператора</t>
  </si>
  <si>
    <t>Каменные, кирпичные</t>
  </si>
  <si>
    <t>12.2023</t>
  </si>
  <si>
    <t>г. Чита, б-р. Украинский, д. 14</t>
  </si>
  <si>
    <t>г. Чита, б-р. Украинский, д. 5</t>
  </si>
  <si>
    <t>г. Чита, б-р. Украинский, д. 7</t>
  </si>
  <si>
    <t>1986</t>
  </si>
  <si>
    <t>Панельные</t>
  </si>
  <si>
    <t>г. Чита, мкр. 1-й, д. 13</t>
  </si>
  <si>
    <t>специальный счет регионального оператора</t>
  </si>
  <si>
    <t>г. Чита, мкр. 1-й, д. 14</t>
  </si>
  <si>
    <t xml:space="preserve">Панельные </t>
  </si>
  <si>
    <t>г. Чита, мкр. 6-й, д. 4</t>
  </si>
  <si>
    <t>г. Чита, мкр. Батарейный, д. 2</t>
  </si>
  <si>
    <t>1993</t>
  </si>
  <si>
    <t>г. Чита, мкр. Батарейный, д. 9</t>
  </si>
  <si>
    <t>г. Чита, мкр. Осетровка, д. 10</t>
  </si>
  <si>
    <t>г. Чита, мкр. Осетровка, д. 30</t>
  </si>
  <si>
    <t>1995</t>
  </si>
  <si>
    <t>г. Чита, мкр. Северный, д. 17</t>
  </si>
  <si>
    <t>г. Чита, мкр. Северный, д. 19</t>
  </si>
  <si>
    <t>1976</t>
  </si>
  <si>
    <t>Кирпичные, каменные</t>
  </si>
  <si>
    <t>г. Чита, мкр. Северный, д. 32</t>
  </si>
  <si>
    <t>г. Чита, мкр. Северный, д. 41</t>
  </si>
  <si>
    <t>г. Чита, мкр. Северный, д. 43</t>
  </si>
  <si>
    <t>1984</t>
  </si>
  <si>
    <t>г. Чита, мкр. ТУСМ-4, д. 6</t>
  </si>
  <si>
    <t>1990</t>
  </si>
  <si>
    <t>г. Чита, п. Каштак, мкр. Геофизический, д. 1</t>
  </si>
  <si>
    <t>1965</t>
  </si>
  <si>
    <t>г. Чита, пр-кт. Советов, д. 12</t>
  </si>
  <si>
    <t>г. Чита, пр-кт. Советов, д. 16</t>
  </si>
  <si>
    <t>Кирпичные</t>
  </si>
  <si>
    <t>г. Чита, пр-кт. Советов, д. 7</t>
  </si>
  <si>
    <t>г. Чита, тр-кт Агинский, д. 53</t>
  </si>
  <si>
    <t xml:space="preserve">г. Чита, пр-кт. Фадеева, д. 18 б </t>
  </si>
  <si>
    <t>г. Чита, проезд. Александра Булгакова, д. 50</t>
  </si>
  <si>
    <t>г. Чита, проезд. Александра Булгакова, д. 52</t>
  </si>
  <si>
    <t>1974</t>
  </si>
  <si>
    <t>г. Чита, проезд. Новодевичий, д. 14</t>
  </si>
  <si>
    <t>г. Чита, ул. 1-я Кооперативная, д. 31</t>
  </si>
  <si>
    <t>г. Чита, ул. 2-я Коммунальная, д. 41</t>
  </si>
  <si>
    <t>г. Чита, ул. 5-я Малая, д. 3 а</t>
  </si>
  <si>
    <t>г. Чита, ул. 9 Января, д. 55</t>
  </si>
  <si>
    <t>1975</t>
  </si>
  <si>
    <t>г. Чита, ул. 40 лет Октября, д. 1</t>
  </si>
  <si>
    <t>1963</t>
  </si>
  <si>
    <t>г. Чита, ул. Автогенная, д. 12</t>
  </si>
  <si>
    <t>г. Чита, ул. Автогенная, д. 17</t>
  </si>
  <si>
    <t>г. Чита, ул. Амурская, д. 23</t>
  </si>
  <si>
    <t>г. Чита, ул. Амурская, д. 57</t>
  </si>
  <si>
    <t>г. Чита, ул. Ангарская, д. 33</t>
  </si>
  <si>
    <t>1962</t>
  </si>
  <si>
    <t>г. Чита, ул. Анохина, д. 4</t>
  </si>
  <si>
    <t>г. Чита, ул. Анохина, д. 94</t>
  </si>
  <si>
    <t>1967</t>
  </si>
  <si>
    <t>г. Чита, ул. Бабушкина, д. 36</t>
  </si>
  <si>
    <t>г. Чита, ул. Бабушкина, д. 52</t>
  </si>
  <si>
    <t>г. Чита, ул. Байкальская, д. 14</t>
  </si>
  <si>
    <t>г. Чита, ул. Байкальская, д. 17</t>
  </si>
  <si>
    <t>1985</t>
  </si>
  <si>
    <t>г. Чита, ул. Балябина, д. 16</t>
  </si>
  <si>
    <t>г. Чита, ул. Баргузинская, д. 5</t>
  </si>
  <si>
    <t>г. Чита, ул. Бекетова, д. 23</t>
  </si>
  <si>
    <t>г. Чита, ул. Белорусская, д. 46</t>
  </si>
  <si>
    <t>г. Чита, ул. Белорусская, д. 48</t>
  </si>
  <si>
    <t>г. Чита, ул. Белорусская, д. 9а</t>
  </si>
  <si>
    <t>г. Чита, ул. Богомягкова, д. 49</t>
  </si>
  <si>
    <t>г. Чита, ул. Бутина, д. 107</t>
  </si>
  <si>
    <t>счет регионального оператора с 01.08.2023г.</t>
  </si>
  <si>
    <t>г. Чита, ул. Бутина, д. 59</t>
  </si>
  <si>
    <t>1949</t>
  </si>
  <si>
    <t>г. Чита, ул. Бутина, д. 69</t>
  </si>
  <si>
    <t>г. Чита, ул. Весенняя, д. 16</t>
  </si>
  <si>
    <t>г. Чита, ул. Верхнеудинская, д. 10</t>
  </si>
  <si>
    <t>1994</t>
  </si>
  <si>
    <t>г. Чита, ул. Геодезическая, д. 42в</t>
  </si>
  <si>
    <t>1981</t>
  </si>
  <si>
    <t>г. Чита, ул. Горького, д. 40</t>
  </si>
  <si>
    <t>г. Чита, ул. Горького, д. 65</t>
  </si>
  <si>
    <t>1968</t>
  </si>
  <si>
    <t>г. Чита, ул. Декабристов, д. 2б</t>
  </si>
  <si>
    <t>г. Чита, ул. Евгения Гаюсана, д. 44</t>
  </si>
  <si>
    <t>г. Чита, ул. Железобетонная, д. 20</t>
  </si>
  <si>
    <t>г. Чита, ул. Железобетонная, д. 6 а</t>
  </si>
  <si>
    <t>г. Чита, ул. Журавлева, д. 114</t>
  </si>
  <si>
    <t>1979</t>
  </si>
  <si>
    <t>г. Чита, ул. Журавлева, д. 61</t>
  </si>
  <si>
    <t>г. Чита, ул. Журавлева, д. 74</t>
  </si>
  <si>
    <t>специальный счет ТСЖ</t>
  </si>
  <si>
    <t>г. Чита, ул. Забайкальского Рабочего, д. 13</t>
  </si>
  <si>
    <t>г. Чита, ул. Забайкальского Рабочего, д. 34</t>
  </si>
  <si>
    <t>г. Чита, ул. Забайкальского Рабочего, д. 36</t>
  </si>
  <si>
    <t>г. Чита, ул. Забайкальского Рабочего, д. 6</t>
  </si>
  <si>
    <t>г. Чита, ул. Звездная, д. 12</t>
  </si>
  <si>
    <t>г. Чита, ул. Ингодинская, д. 15</t>
  </si>
  <si>
    <t>г. Чита, ул. Июньская, д. 14</t>
  </si>
  <si>
    <t>г. Чита, ул. Кайдаловская, д. 10</t>
  </si>
  <si>
    <t>г. Чита, ул. Карла Маркса, д. 10</t>
  </si>
  <si>
    <t>г. Чита, ул. Карла Маркса, д. 16</t>
  </si>
  <si>
    <t>г. Чита, ул. Кенонская, д. 27</t>
  </si>
  <si>
    <t>г. Чита, ул. Кирова, д. 16</t>
  </si>
  <si>
    <t>г. Чита, ул. Кирова, д. 8</t>
  </si>
  <si>
    <t>г. Чита, ул. Ковыльная, д. 20</t>
  </si>
  <si>
    <t>г. Чита, ул. Красноармейская, д. 67</t>
  </si>
  <si>
    <t>г. Чита, ул. Красноармейская, д. 70</t>
  </si>
  <si>
    <t>г. Чита, ул. Красной Звезды, д. 22</t>
  </si>
  <si>
    <t>г. Чита, ул. Красных Коммунаров, д. 23</t>
  </si>
  <si>
    <t>г. Чита, ул. Красноярская, д. 11</t>
  </si>
  <si>
    <t>г. Чита, ул. Красноярская, д. 37</t>
  </si>
  <si>
    <t>г. Чита, ул. Лазо, д. 28</t>
  </si>
  <si>
    <t>общий счет регионального оператора с 09.10.2023</t>
  </si>
  <si>
    <t>г. Чита, ул. Ленина, д. 105</t>
  </si>
  <si>
    <t>г. Чита, ул. Ленина, д. 41</t>
  </si>
  <si>
    <t>г. Чита, ул. Ленина, д. 54</t>
  </si>
  <si>
    <t>1948</t>
  </si>
  <si>
    <t>г. Чита, ул. Ленинградская, д. 27</t>
  </si>
  <si>
    <t>г. Чита, ул. Ленинградская, д. 45</t>
  </si>
  <si>
    <t>1936</t>
  </si>
  <si>
    <t>г. Чита, ул. Ленинградская, д. 54</t>
  </si>
  <si>
    <t>г. Чита, ул. Ленинградская, д. 56</t>
  </si>
  <si>
    <t>1959</t>
  </si>
  <si>
    <t>г. Чита, ул. Ленинградская, д. 75</t>
  </si>
  <si>
    <t>1957</t>
  </si>
  <si>
    <t>г. Чита, ул. Ленинградская, д. 77 а</t>
  </si>
  <si>
    <t>г. Чита, ул. Лермонтова, д. 14</t>
  </si>
  <si>
    <t>г. Чита, ул. Магистральная, д. 1</t>
  </si>
  <si>
    <t>г. Чита, ул. Майская, д. 32</t>
  </si>
  <si>
    <t>г. Чита, ул. Малая, д. 2 а</t>
  </si>
  <si>
    <t>г. Чита, ул. Малая, д. 2 в</t>
  </si>
  <si>
    <t>г. Чита, ул. Матвеева, д. 25</t>
  </si>
  <si>
    <t>г. Чита, ул. Мостовая, д. 7</t>
  </si>
  <si>
    <t>г. Чита, ул. Мысовская, д. 33</t>
  </si>
  <si>
    <t>г. Чита, ул. Назара Губина, д. 25</t>
  </si>
  <si>
    <t>1960</t>
  </si>
  <si>
    <t>г. Чита, ул. Назара Широких, д. 7</t>
  </si>
  <si>
    <t>г. Чита, ул. Недорезова, д. 10</t>
  </si>
  <si>
    <t>2</t>
  </si>
  <si>
    <t>г. Чита, ул. Недорезова, д. 30</t>
  </si>
  <si>
    <t>г. Чита, ул. Нечаева, д. 16</t>
  </si>
  <si>
    <t>1958</t>
  </si>
  <si>
    <t>г. Чита, ул. Нечаева, д. 26</t>
  </si>
  <si>
    <t>1989</t>
  </si>
  <si>
    <t>г. Чита, ул. Нечаева, д. 31</t>
  </si>
  <si>
    <t>г. Чита, ул. Новобульварная, д. 10</t>
  </si>
  <si>
    <t>г. Чита, ул. Новобульварная, д. 8</t>
  </si>
  <si>
    <t xml:space="preserve">г. Чита, ул. Новобульварная, д. 9 </t>
  </si>
  <si>
    <t>г. Чита, ул. Новобульварная, д. 90</t>
  </si>
  <si>
    <t>1991</t>
  </si>
  <si>
    <t>г. Чита, ул. Онискевича, д. 19</t>
  </si>
  <si>
    <t>г. Чита, ул. Онискевича, д. 21</t>
  </si>
  <si>
    <t>г. Чита, ул. Офицерская, д. 22</t>
  </si>
  <si>
    <t>г. Чита, ул. Петровско-Заводская, д. 48</t>
  </si>
  <si>
    <t>г. Чита, ул. Петровско-Заводская, д. 52</t>
  </si>
  <si>
    <t>1987</t>
  </si>
  <si>
    <t>г. Чита, ул. Петровско-Заводская, д. 54</t>
  </si>
  <si>
    <t>г. Чита, ул. Пехотная, д. 9</t>
  </si>
  <si>
    <t>г. Чита, ул. Подгорбунского, д. 100</t>
  </si>
  <si>
    <t>г. Чита, ул. Подгорбунского, д. 5</t>
  </si>
  <si>
    <t>г. Чита, ул. Ползунова, д. 29</t>
  </si>
  <si>
    <t>г. Чита, ул. Полины Осипенко, д. 38</t>
  </si>
  <si>
    <t>г. Чита, ул. Промышленная, д. 56</t>
  </si>
  <si>
    <t>г. Чита, ул. Славянская, д. 10 а</t>
  </si>
  <si>
    <t>г. Чита, ул. Смоленская, д. 90</t>
  </si>
  <si>
    <t>г. Чита, ул. Советская, д. 21</t>
  </si>
  <si>
    <t>г. Чита, ул. Столярова, д. 27 а</t>
  </si>
  <si>
    <t>г. Чита, ул. Столярова, д. 38</t>
  </si>
  <si>
    <t>г. Чита, ул. Столярова, д. 72</t>
  </si>
  <si>
    <t>специальный счет управляющей организации</t>
  </si>
  <si>
    <t>г. Чита, ул. Таежная, д. 20</t>
  </si>
  <si>
    <t>г. Чита, ул. Токмакова, д. 25</t>
  </si>
  <si>
    <t>г. Чита, ул. Токмакова, д. 4</t>
  </si>
  <si>
    <t>г. Чита, ул. Труда, д. 3</t>
  </si>
  <si>
    <t>г. Чита, ул. Труда, д. 4</t>
  </si>
  <si>
    <t>г. Чита, ул. Угданская, д. 28</t>
  </si>
  <si>
    <t>1969</t>
  </si>
  <si>
    <t>г. Чита, ул. Угданская, д. 29</t>
  </si>
  <si>
    <t>г. Чита, ул. Угданская, д. 40</t>
  </si>
  <si>
    <t>г. Чита, ул. Угданская, д. 5</t>
  </si>
  <si>
    <t>г. Чита, ул. Фрунзе, д. 35</t>
  </si>
  <si>
    <t>г. Чита, ул. Центральная, д. 12</t>
  </si>
  <si>
    <t>г. Чита, ул. Чайковского, д. 2</t>
  </si>
  <si>
    <t>г. Чита, ул. Чайковского, д. 37</t>
  </si>
  <si>
    <t>г. Чита, ул. Чкалова, д. 126</t>
  </si>
  <si>
    <t>г. Чита, ул. Чкалова, д. 144</t>
  </si>
  <si>
    <t>г. Чита, ул. Чкалова, д. 18</t>
  </si>
  <si>
    <t>г. Чита, ул. Чкалова, д. 28</t>
  </si>
  <si>
    <t>г. Чита, ул. Чкалова, д. 31</t>
  </si>
  <si>
    <t>г. Чита, ул. Чкалова, д. 35</t>
  </si>
  <si>
    <t>г. Чита, ул. Чкалова, д. 46</t>
  </si>
  <si>
    <t>г. Чита, ул. Шилова, д. 16</t>
  </si>
  <si>
    <t>г. Чита, ул. Шилова, д. 91</t>
  </si>
  <si>
    <t>1988</t>
  </si>
  <si>
    <t>г. Чита, ул. Энтузиастов, д. 96</t>
  </si>
  <si>
    <t>1992</t>
  </si>
  <si>
    <t>г. Чита, ул. Юности, д. 21</t>
  </si>
  <si>
    <t>г. Чита, ул. Ярославского, д. 40</t>
  </si>
  <si>
    <t>Итого по городскому округу "Посёлок Агинское":</t>
  </si>
  <si>
    <t>пгт. Агинское, ул. Ленина, д. 73</t>
  </si>
  <si>
    <t>Итого по Балейскому муниципальному округу:</t>
  </si>
  <si>
    <t>г. Балей, ул. Больничная, д. 3</t>
  </si>
  <si>
    <t>1980</t>
  </si>
  <si>
    <t>Итого по Газимуро-Заводскому муниципальному округу:</t>
  </si>
  <si>
    <t>п. Новоширокинский, д. 13</t>
  </si>
  <si>
    <t>Итого по Забайкальскому муниципальному округу:</t>
  </si>
  <si>
    <t>пгт. Забайкальск, ул. Комсомольская, д. 2</t>
  </si>
  <si>
    <t>пгт. Забайкальск, ул. Комсомольская, д. 21</t>
  </si>
  <si>
    <t>пгт. Забайкальск, ул. Комсомольская, д. 7</t>
  </si>
  <si>
    <t>пгт. Забайкальск, ул. Нагорная, д. 1</t>
  </si>
  <si>
    <t>пгт. Забайкальск, ул. Нагорная, д. 7</t>
  </si>
  <si>
    <t>пгт. Забайкальск, ул. Пограничная, д. 1</t>
  </si>
  <si>
    <t>пгт. Забайкальск, ул. Пограничная, д. 2</t>
  </si>
  <si>
    <t>Итого по Краснокаменскому муниципальному округу:</t>
  </si>
  <si>
    <t>г. Краснокаменск, мкр. Центральный, д. 1 ц</t>
  </si>
  <si>
    <t>г. Краснокаменск, мкр. 1-й, д. 107</t>
  </si>
  <si>
    <t>г. Краснокаменск, мкр. 1-й, д. 110</t>
  </si>
  <si>
    <t>г. Краснокаменск, мкр. 1-й, д. 117</t>
  </si>
  <si>
    <t>г. Краснокаменск, мкр. 1-й, д. 118</t>
  </si>
  <si>
    <t>г. Краснокаменск, мкр. 1-й, д. 123</t>
  </si>
  <si>
    <t>г. Краснокаменск, мкр. 1-й, д. 127</t>
  </si>
  <si>
    <t>г. Краснокаменск, пр-кт. Строителей, д. 15, корпус 1</t>
  </si>
  <si>
    <t>г. Краснокаменск, мкр. Центральный, д. 15 ц</t>
  </si>
  <si>
    <t>г. Краснокаменск, мкр. Центральный, д. 2 ц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</si>
  <si>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</si>
  <si>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</si>
  <si>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</si>
  <si>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</si>
  <si>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</si>
  <si>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</si>
  <si>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</si>
  <si>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313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</si>
  <si>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</si>
  <si>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</si>
  <si>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</si>
  <si>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Центральный, д. 35 ц</t>
  </si>
  <si>
    <t>г. Краснокаменск, мкр. 4-й, д. 402</t>
  </si>
  <si>
    <t>г. Краснокаменск, мкр. 4-й, д. 405</t>
  </si>
  <si>
    <t>г. Краснокаменск, мкр. 4-й, д. 437</t>
  </si>
  <si>
    <t>г. Краснокаменск, мкр. 4-й, д. 438</t>
  </si>
  <si>
    <t>г. Краснокаменск, мкр. 4-й, д. 442</t>
  </si>
  <si>
    <t>г. Краснокаменск, мкр. 4-й, д. 444</t>
  </si>
  <si>
    <t>г. Краснокаменск, мкр. 4-й, д. 470</t>
  </si>
  <si>
    <t>г. Краснокаменск, мкр. 5-й, д. 515</t>
  </si>
  <si>
    <t>г. Краснокаменск, мкр. 5-й, д. 525</t>
  </si>
  <si>
    <t>г. Краснокаменск, мкр. 6-й, д. 619</t>
  </si>
  <si>
    <t>г. Краснокаменск, мкр. Восточный, д. 7 в</t>
  </si>
  <si>
    <t>Блочные</t>
  </si>
  <si>
    <t>г. Краснокаменск, мкр. Центральный, д. 7 ц</t>
  </si>
  <si>
    <t>г. Краснокаменск, мкр. 7-й, д. 704</t>
  </si>
  <si>
    <t xml:space="preserve">г. Краснокаменск, мкр. 7-й, д. 706 </t>
  </si>
  <si>
    <t>г. Краснокаменск, мкр. 7-й, д. 711</t>
  </si>
  <si>
    <t>г. Краснокаменск, мкр. Центральный, д. 8 ц</t>
  </si>
  <si>
    <t>г. Краснокаменск, мкр. 8-й, д. 801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</si>
  <si>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</si>
  <si>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</si>
  <si>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</si>
  <si>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807</t>
  </si>
  <si>
    <t>г. Краснокаменск, мкр. 8-й, д. 820, п. 10 - 33</t>
  </si>
  <si>
    <t>г. Краснокаменск, мкр. Центральный, д. 9 ц</t>
  </si>
  <si>
    <t>Итого по Могочинскому муниципальному округу: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</si>
  <si>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</si>
  <si>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t>г. Могоча, ул. Комсомольская, д. 3</t>
  </si>
  <si>
    <t>г. Могоча, ул. ТУСМ-4, д. 3</t>
  </si>
  <si>
    <t>п/ст. Семиозёрный, ул. Энергетиков, д. 1</t>
  </si>
  <si>
    <t>Итого по Петровск-Забайкальскому муниципальному округу:</t>
  </si>
  <si>
    <t>г. Петровск-Забайкальский, кв-л. Железнодорожный,  д. 5</t>
  </si>
  <si>
    <t>г. Петровск-Забайкальский, кв-л. Железнодорожный,  д. 7</t>
  </si>
  <si>
    <t>г. Петровск-Забайкальский, ул. Мысовая, д. 128</t>
  </si>
  <si>
    <t>г. Петровск-Забайкальский, ул. Мысовая, д. 5</t>
  </si>
  <si>
    <t>1955</t>
  </si>
  <si>
    <t>Брусовые, деревянные</t>
  </si>
  <si>
    <t>г. Петровск-Забайкальский, ул. Спортивная, д. 16</t>
  </si>
  <si>
    <t>1954</t>
  </si>
  <si>
    <t>г. Петровск-Забайкальский, ул. Спортивная, д. 24</t>
  </si>
  <si>
    <t>пгт. Баляга, ул. Шоссейная, д. 3б</t>
  </si>
  <si>
    <t>1983</t>
  </si>
  <si>
    <t>с. Тарбагатай, ул. 40 лет Победы, д. 1</t>
  </si>
  <si>
    <t>Итого по Приаргунскому муниципальному округу:</t>
  </si>
  <si>
    <t>пгт. Приаргунск, мкр. 1-й, д. 10</t>
  </si>
  <si>
    <t>Итого по Тунгокоченскому муниципальному округу:</t>
  </si>
  <si>
    <t>пгт. Вершино-Дарасунский, ул. Юбилейная, д. 3</t>
  </si>
  <si>
    <t>с. Верх-Усугли, ул. Пролетарская, д. 10</t>
  </si>
  <si>
    <t>Итого по Шелопугинскому муниципальному округу:</t>
  </si>
  <si>
    <t>с. Шелопугино, ул. Лазо, д. 3</t>
  </si>
  <si>
    <t>1977</t>
  </si>
  <si>
    <t>Итого по муниципальному району "Агинский район":</t>
  </si>
  <si>
    <t>в том числе по городскому поселению "Новоорловск":</t>
  </si>
  <si>
    <t>пгт. Новоорловск, д. 10</t>
  </si>
  <si>
    <t>1398,56</t>
  </si>
  <si>
    <t>пгт. Новоорловск, д. 11</t>
  </si>
  <si>
    <t>285,33</t>
  </si>
  <si>
    <t>Итого по муниципальному району "Борзинский район":</t>
  </si>
  <si>
    <t>в том числе по городскому поселению "Борзинское":</t>
  </si>
  <si>
    <t>г. Борзя, мкр. Борзя-2, д. 38</t>
  </si>
  <si>
    <t>г. Борзя, мкр. Борзя-3, д. 17</t>
  </si>
  <si>
    <t>г. Борзя, пер. Переездный, д. 1</t>
  </si>
  <si>
    <t>г. Борзя, ул. Богдана Хмельницкого, д. 2</t>
  </si>
  <si>
    <t>г. Борзя, ул. Гурьева 79 квартал, д. 3</t>
  </si>
  <si>
    <t>г. Борзя, ул. Гурьева 79 квартал, д. 5</t>
  </si>
  <si>
    <t>г. Борзя, ул. Дзержинского, д. 9</t>
  </si>
  <si>
    <t>г. Борзя, ул. Лазо, д. 7</t>
  </si>
  <si>
    <t>г. Борзя, ул. Ленина, д. 1</t>
  </si>
  <si>
    <t>г. Борзя, ул. Ленина, д. 12</t>
  </si>
  <si>
    <t>г. Борзя, ул. Ломоносова, д. 5</t>
  </si>
  <si>
    <t>г. Борзя, ул. Ломоносова, д. 7</t>
  </si>
  <si>
    <t>г. Борзя, ул. Ломоносова, д. 9</t>
  </si>
  <si>
    <t>г. Борзя, ул. Матросова, д. 25</t>
  </si>
  <si>
    <t>г. Борзя, ул. Победы, д. 38</t>
  </si>
  <si>
    <t>г. Борзя, ул. Промышленная, д. 37</t>
  </si>
  <si>
    <t>г. Борзя, ул. Савватеевская, д. 80</t>
  </si>
  <si>
    <t>г. Борзя, ул. Чайковского, д. 2</t>
  </si>
  <si>
    <t>г. Борзя, ул. Чехова, д. 1 а</t>
  </si>
  <si>
    <t>г. Борзя, ул. Чехова, д. 5 а</t>
  </si>
  <si>
    <t>г. Борзя, ул. Чехова, д. 5 в</t>
  </si>
  <si>
    <t>в том числе по городскому поселению "Шерловогорское":</t>
  </si>
  <si>
    <t>пгт. Шерловая Гора, ул. Горького, д. 29</t>
  </si>
  <si>
    <t>пгт. Шерловая Гора, ул. Матросова, д. 6</t>
  </si>
  <si>
    <t>пгт. Шерловая Гора, ул. Торговая, д. 11 а</t>
  </si>
  <si>
    <t>пгт. Шерловая Гора, ул. Торговая, д. 17</t>
  </si>
  <si>
    <t>пгт. Шерловая Гора, ул. Центральная, д. 7</t>
  </si>
  <si>
    <t>Итого по муниципальному району "Дульдургинский район":</t>
  </si>
  <si>
    <t>в том числе по сельскому поселению "Дульдурга":</t>
  </si>
  <si>
    <t>с. Дульдурга, ул. Комсомольская, д. 30</t>
  </si>
  <si>
    <t>Итого по муниципальному району "Карымский район":</t>
  </si>
  <si>
    <t>в том числе по городскому поселению "Дарасунское":</t>
  </si>
  <si>
    <t>пгт. Дарасун, ул. Советская, д. 2</t>
  </si>
  <si>
    <t>1952</t>
  </si>
  <si>
    <t>пгт. Дарасун, ул. Советская, д. 4</t>
  </si>
  <si>
    <t>в том числе по городскому поселению "Карымское":</t>
  </si>
  <si>
    <t>пгт. Карымское, ул. Верхняя, д. 14</t>
  </si>
  <si>
    <t>пгт. Карымское, ул. Красноармейская, д. 25</t>
  </si>
  <si>
    <t>1973</t>
  </si>
  <si>
    <t>пгт. Карымское, ул. Рабочая, д. 45</t>
  </si>
  <si>
    <t>пгт. Карымское, ул. Шемелина, д. 1</t>
  </si>
  <si>
    <t>в том числе по городскому поселению "Курорт-Дарасунское":</t>
  </si>
  <si>
    <t>пгт. Курорт Дарасун, ул. Верхняя, д. 9</t>
  </si>
  <si>
    <t>в том числе по сельскому поселению "Урульгинское":</t>
  </si>
  <si>
    <t>с. Урульга, ул. Нагорная, д. 42</t>
  </si>
  <si>
    <t>Итого по муниципальному району "Красночикойский район":</t>
  </si>
  <si>
    <t>в том числе по сельскому поселению "Красночикойское":</t>
  </si>
  <si>
    <t xml:space="preserve">с. Красный Чикой, ул. Первомайская, д. 76 д </t>
  </si>
  <si>
    <t>Итого по муниципальному району "Кыринский район":</t>
  </si>
  <si>
    <t>в том числе по сельскому поселению "Кыринское":</t>
  </si>
  <si>
    <t>с. Кыра, мкр. Северный, д. 5</t>
  </si>
  <si>
    <t>с. Кыра, ул. Пионерская, д. 32</t>
  </si>
  <si>
    <t>1978</t>
  </si>
  <si>
    <t>Итого по муниципальному району "Могойтуйский район":</t>
  </si>
  <si>
    <t>в том числе по городскому поселению "Могойтуй":</t>
  </si>
  <si>
    <t>пгт. Могойтуй, ул. Зугалайская, д. 16</t>
  </si>
  <si>
    <t>Итого по муниципальному району "Нерчинский район":</t>
  </si>
  <si>
    <t>в том числе по городскому поселению "Нерчинское":</t>
  </si>
  <si>
    <t>г. Нерчинск, ул. Красноармейская, д. 88</t>
  </si>
  <si>
    <t>г. Нерчинск, ул. Первомайская, д. 78</t>
  </si>
  <si>
    <t>г. Нерчинск, ул. Первомайская, д. 94</t>
  </si>
  <si>
    <t>г. Нерчинск, ул. Погодаева, д. 99</t>
  </si>
  <si>
    <t>Итого по муниципальному району "Оловяннинский район":</t>
  </si>
  <si>
    <t>в том числе по городскому поселению "Оловяннинское":</t>
  </si>
  <si>
    <t>пгт. Оловянная, ул. Машиностроительная, д. 3</t>
  </si>
  <si>
    <t>пгт. Оловянная, ул. Машиностроительная, д. 5</t>
  </si>
  <si>
    <t>пгт. Оловянная, ул. Машиностроительная, д. 7 а</t>
  </si>
  <si>
    <t>пгт. Оловянная, ул. Московская, д. 38</t>
  </si>
  <si>
    <t>в том числе по городскому поселению "Ясногорское":</t>
  </si>
  <si>
    <t>пгт. Ясногорск, мкр. Луговой, д. 10</t>
  </si>
  <si>
    <t>пгт. Ясногорск, ул. Строителей, д. 2</t>
  </si>
  <si>
    <t>пгт. Ясногорск, ул. Строителей, д. 3</t>
  </si>
  <si>
    <t>1982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</si>
  <si>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</si>
  <si>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</si>
  <si>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пгт. Кокуй, ул. Заводская, д. 11</t>
  </si>
  <si>
    <t>Шлакоблочные</t>
  </si>
  <si>
    <t>пгт. Кокуй, ул. Заводская д.15</t>
  </si>
  <si>
    <t>пгт. Кокуй, ул. Заводская д.16</t>
  </si>
  <si>
    <t>пгт. Кокуй, ул. Заводская, д. 9</t>
  </si>
  <si>
    <t>пгт. Кокуй, ул. Клубная, д. 26</t>
  </si>
  <si>
    <t>пгт. Кокуй, ул. Клубная, д. 5</t>
  </si>
  <si>
    <t>пгт. Кокуй, ул. Комсомольская, д. 5а</t>
  </si>
  <si>
    <t>пгт. Кокуй, ул. Комсомольская, д. 6</t>
  </si>
  <si>
    <t>пгт. Кокуй, ул. Набережная 1-я, д. 18</t>
  </si>
  <si>
    <t xml:space="preserve"> в том числе по городскому поселению "Сретенское":</t>
  </si>
  <si>
    <t>г. Сретенск, ул. Гагарина, д. 16</t>
  </si>
  <si>
    <t xml:space="preserve"> в том числе по сельскому поселению "Дунаевское":</t>
  </si>
  <si>
    <t>с. Дунаево, ул. Нагорная, д. 8</t>
  </si>
  <si>
    <t>Итого по муниципальному району "Хилокский район":</t>
  </si>
  <si>
    <t>в том числе по городскому поселению "Хилокское":</t>
  </si>
  <si>
    <t>г. Хилок, ул. Дзержинского, д. 4</t>
  </si>
  <si>
    <t>г. Хилок, ул. Ленина, д. 10</t>
  </si>
  <si>
    <t>г. Хилок, ул. Первомайская, д. 10</t>
  </si>
  <si>
    <t>1893</t>
  </si>
  <si>
    <t>г. Хилок, ул. Первомайская, д. 14</t>
  </si>
  <si>
    <t>в том числе по сельскому поселению "Бадинское":</t>
  </si>
  <si>
    <t>с. Бада, ул. 1-я Сенная, д. 3</t>
  </si>
  <si>
    <t>с. Бада, ул. Почтовая, д. 15</t>
  </si>
  <si>
    <t>Деревянные</t>
  </si>
  <si>
    <t>с. Бада, ул. Почтовая, д. 17</t>
  </si>
  <si>
    <t>1972</t>
  </si>
  <si>
    <t>в том числе по сельскому поселению "Жипхегенское":</t>
  </si>
  <si>
    <t>п/ст. Жипхеген, ул. Таежная, д. 12</t>
  </si>
  <si>
    <t>Итого по муниципальному району "Чернышевский район":</t>
  </si>
  <si>
    <t>в том числе по городскому поселению "Чернышевское":</t>
  </si>
  <si>
    <t>пгт. Чернышевск, ул. Комсомольская, д. 30</t>
  </si>
  <si>
    <t>пгт. Чернышевск, ул. Комсомольская, д. 31</t>
  </si>
  <si>
    <t>Итого по муниципальному району "Читинский район":</t>
  </si>
  <si>
    <t>в том числе по городскому поселению "Атамановское":</t>
  </si>
  <si>
    <t>пгт. Атамановка, ул. Матюгина, д. 129</t>
  </si>
  <si>
    <t>пгт. Атамановка, ул. Матюгина, д. 158</t>
  </si>
  <si>
    <t>пгт. Атамановка, ул. Матюгина, д. 158 а</t>
  </si>
  <si>
    <t>в том числе по городскому поселению "Новокручининское":</t>
  </si>
  <si>
    <t>пгт. Новокручининский, ул. Российская, д. 3</t>
  </si>
  <si>
    <t>пгт. Новокручининский, ул. Фабричная, д. 1</t>
  </si>
  <si>
    <t>пгт. Новокручининский, ул. Фабричная, д. 3</t>
  </si>
  <si>
    <t>пгт. Новокручининский, ул. Фабричная, д. 5</t>
  </si>
  <si>
    <t>пгт. Новокручининский, ул. Фабричная, д. 7</t>
  </si>
  <si>
    <t>пгт. Новокручининский, ул. Фабричная, д. 8</t>
  </si>
  <si>
    <t>1996</t>
  </si>
  <si>
    <t>в том числе по сельскому поселению "Новокукинское":</t>
  </si>
  <si>
    <t>с. Новая Кука, мкр. Забайкальская птицефабрика, д. 14</t>
  </si>
  <si>
    <t>Итого по муниципальному району "Шилкинский район":</t>
  </si>
  <si>
    <t>в том числе по городскому поселению "Первомайское":</t>
  </si>
  <si>
    <t>пгт. Первомайский, нп. Микрорайон, д. 11</t>
  </si>
  <si>
    <t>пгт. Первомайский, нп. Микрорайон, д. 18</t>
  </si>
  <si>
    <t>пгт. Первомайский, ул. Забайкальская, д. 26</t>
  </si>
  <si>
    <t>пгт. Первомайский, ул. Забайкальская, д. 3</t>
  </si>
  <si>
    <t>пгт. Первомайский, ул. Забайкальская, д. 38</t>
  </si>
  <si>
    <t>пгт. Первомайский, ул. Забайкальская, д. 5</t>
  </si>
  <si>
    <t>пгт. Первомайский, ул. Ленина, д. 27</t>
  </si>
  <si>
    <t>пгт. Первомайский, ул. Строительная, д. 22</t>
  </si>
  <si>
    <t>пгт. Первомайский, ул. Строительная, д. 8</t>
  </si>
  <si>
    <t>пгт. Первомайский, ул. Чернышевского, д. 23</t>
  </si>
  <si>
    <t>в том числе по городскому поселению "Холбонское":</t>
  </si>
  <si>
    <t>пгт. Холбон, ул. Островского д. 1</t>
  </si>
  <si>
    <t>пгт. Холбон, ул. Островского д. 3 а</t>
  </si>
  <si>
    <t>пгт. Холбон, ул. Партизанская, д. 14</t>
  </si>
  <si>
    <t>пгт. Холбон, ул. Просвещенская д. 15</t>
  </si>
  <si>
    <t>в том числе по городскому поселению "Шилкинское":</t>
  </si>
  <si>
    <t>г. Шилка, мкр. Аргунь, д. 1</t>
  </si>
  <si>
    <t>г. Шилка, ул. Балябина, д. 127</t>
  </si>
  <si>
    <t>г. Шилка, ул. Балябина, д. 133</t>
  </si>
  <si>
    <t>г. Шилка, ул. Балябина, д. 136</t>
  </si>
  <si>
    <t>г. Шилка, ул. Балябина, д. 148</t>
  </si>
  <si>
    <t>г. Шилка, ул. Балябина, д. 71</t>
  </si>
  <si>
    <t>2020, 2021</t>
  </si>
  <si>
    <t>г. Шилка, ул. Балябина, д. 77</t>
  </si>
  <si>
    <t>г. Шилка, ул. Ленина, д. 118</t>
  </si>
  <si>
    <t>г. Шилка, ул. Ленина, д. 54</t>
  </si>
  <si>
    <t>г. Шилка, ул. Партизанская, д. 41в</t>
  </si>
  <si>
    <t>г. Шилка, ул. Русская, д. 6</t>
  </si>
  <si>
    <t>в том числе по сельскому поселению "Размахнинское":</t>
  </si>
  <si>
    <t>с. Размахнино, ул. Луговая, д. 1</t>
  </si>
  <si>
    <t>1900</t>
  </si>
  <si>
    <t>2024 год</t>
  </si>
  <si>
    <t>Итого по Забайкальскому краю:</t>
  </si>
  <si>
    <t>Итого по городскому округу "Город Чита":</t>
  </si>
  <si>
    <t>г. Чита, б-р Украинский, д. 14</t>
  </si>
  <si>
    <t>12.2024</t>
  </si>
  <si>
    <t>г. Чита, б-р Украинский, д. 15</t>
  </si>
  <si>
    <t>г. Чита, б-р. Украинский, д. 26</t>
  </si>
  <si>
    <t>г. Чита, мкр. 1-й, д. 11</t>
  </si>
  <si>
    <t>г. Чита, мкр. 1-й, д. 36</t>
  </si>
  <si>
    <t>г. Чита, мкр. 1-й, д. 40</t>
  </si>
  <si>
    <t>панельные</t>
  </si>
  <si>
    <t>г. Чита, мкр. 1-й, д. 43</t>
  </si>
  <si>
    <t>г. Чита, мкр. 4-й, д. 36</t>
  </si>
  <si>
    <t>г. Чита, мкр. 6-й, д. 1</t>
  </si>
  <si>
    <t>г. Чита, мкр. Батарейный, д. 7</t>
  </si>
  <si>
    <t>г. Чита, мкр. Гвардейский, д. 8</t>
  </si>
  <si>
    <t>г. Чита, мкр. Девичья Сопка, д. 40</t>
  </si>
  <si>
    <t>г. Чита, мкр. Северный, д. 42</t>
  </si>
  <si>
    <t>г. Чита, мкр. Северный, д. 44</t>
  </si>
  <si>
    <t>г. Чита, пер. Железобетонный, д. 14</t>
  </si>
  <si>
    <t>г. Чита, пр-кт. Советов, д. 13</t>
  </si>
  <si>
    <t>г. Чита, пр-кт. Советов, д. 14</t>
  </si>
  <si>
    <t>г. Чита, пр-кт. Советов, д. 3</t>
  </si>
  <si>
    <t>г. Чита, тр-кт. Молоковский, д. 110</t>
  </si>
  <si>
    <t>г. Чита, ул. 2-я Коммунальная, д. 43</t>
  </si>
  <si>
    <t>г. Чита, ул. 2-я Шубзаводская, д. 33</t>
  </si>
  <si>
    <t>г. Чита, ул. 40 лет Октября, д. 13</t>
  </si>
  <si>
    <t>г. Чита, ул. Автогенная, д. 5</t>
  </si>
  <si>
    <t>г. Чита, ул. Ангарская, д. 70</t>
  </si>
  <si>
    <t>г. Чита, ул. Анохина, д. 43</t>
  </si>
  <si>
    <t>г. Чита, ул. Аргунская, д. 46</t>
  </si>
  <si>
    <t>г. Чита, ул. Балябина, д. 17</t>
  </si>
  <si>
    <t>г. Чита, ул. Балябина, д. 46</t>
  </si>
  <si>
    <t>г. Чита, ул. Белорусская, д. 44</t>
  </si>
  <si>
    <t>г. Чита, ул. Бутина, д. 50</t>
  </si>
  <si>
    <t>г. Чита, ул. Гагарина, д. 14</t>
  </si>
  <si>
    <t>г. Чита, ул. Гагарина, д. 17</t>
  </si>
  <si>
    <t>г. Чита, ул. Гагарина, д. 7</t>
  </si>
  <si>
    <t>г. Чита, ул. Горького, д. 30</t>
  </si>
  <si>
    <t>г. Чита, ул. Горького, д. 38</t>
  </si>
  <si>
    <t>г. Чита, ул. Горького, д. 53</t>
  </si>
  <si>
    <t>г. Чита, ул. Дивизионная, д. 4</t>
  </si>
  <si>
    <t>г. Чита, ул. Евгения Гаюсана, д. 42</t>
  </si>
  <si>
    <t>г. Чита, ул. Журавлева, д. 16</t>
  </si>
  <si>
    <t>г. Чита, ул. Журавлева, д. 47</t>
  </si>
  <si>
    <t>г. Чита, ул. Журавлева, д. 54</t>
  </si>
  <si>
    <t>г. Чита, ул. Журавлева, д. 91</t>
  </si>
  <si>
    <t>г. Чита, ул. Зоотехническая, д. 2 а</t>
  </si>
  <si>
    <t>г. Чита, ул. Зоотехническая, д. 2 б</t>
  </si>
  <si>
    <t xml:space="preserve">г. Чита, ул. Инструментальная, д. 4 </t>
  </si>
  <si>
    <t>г. Чита, ул. Инструментальная, д. 6</t>
  </si>
  <si>
    <t>г. Чита, ул. Июньская, д. 4</t>
  </si>
  <si>
    <t xml:space="preserve">г. Чита, ул. Июньская, д. 6 </t>
  </si>
  <si>
    <t>г. Чита, ул. Казачья, д. 3 г</t>
  </si>
  <si>
    <t xml:space="preserve">г. Чита, ул. Карла Маркса, д. 29 </t>
  </si>
  <si>
    <t>г. Чита, ул. Карла Маркса, д. 29 а</t>
  </si>
  <si>
    <t>г. Чита, ул. Кастринская, д. 2</t>
  </si>
  <si>
    <t>г. Чита, ул. Красной Звезды, д. 12</t>
  </si>
  <si>
    <t>г. Чита, ул. Ленина, д. 24</t>
  </si>
  <si>
    <t>г. Чита, ул. Ленина, д. 42</t>
  </si>
  <si>
    <t>г. Чита, ул. Мостовая, д. 21</t>
  </si>
  <si>
    <t>г. Чита, ул. Набережная, д. 78</t>
  </si>
  <si>
    <t>общий счет регионального оператора с 2024 года</t>
  </si>
  <si>
    <t>г. Чита, ул. Нагорная, д. 85 а</t>
  </si>
  <si>
    <t>г. Чита, ул. Нечаева, д. 17 в</t>
  </si>
  <si>
    <t>г. Чита, ул. Нечаева, д. 58</t>
  </si>
  <si>
    <t>г. Чита, ул. Николая Островского, д. 61</t>
  </si>
  <si>
    <t>г. Чита, ул. Новобульварная, д. 123</t>
  </si>
  <si>
    <t>г. Чита, ул. Новобульварная, д. 6</t>
  </si>
  <si>
    <t>г. Чита, ул. Новобульварная, д. 88</t>
  </si>
  <si>
    <t>г. Чита, ул. Онискевича, д. 8</t>
  </si>
  <si>
    <t>г. Чита, ул. Петровская, д. 24</t>
  </si>
  <si>
    <t>г. Чита, ул. Подгорбунского, д. 3</t>
  </si>
  <si>
    <t>г. Чита, ул. Подгорбунского, д. 9</t>
  </si>
  <si>
    <t>г. Чита, ул. Ползунова, д. 27</t>
  </si>
  <si>
    <t>г. Чита, ул. Путейская, д. 49</t>
  </si>
  <si>
    <t>г. Чита, ул. Селенгинская, д. 11</t>
  </si>
  <si>
    <t>г. Чита, ул. Силикатная, д. 11</t>
  </si>
  <si>
    <t>г. Чита, ул. Смоленская, д. 29</t>
  </si>
  <si>
    <t>г. Чита, ул. Таежная, д. 2</t>
  </si>
  <si>
    <t>г. Чита, ул. Текстильщиков, д. 12</t>
  </si>
  <si>
    <t>г. Чита, ул. Текстильщиков, д. 37</t>
  </si>
  <si>
    <t>г. Чита, ул. Тимирязева, д. 40</t>
  </si>
  <si>
    <t>г. Чита, ул. Токмакова, д. 17</t>
  </si>
  <si>
    <t>г. Чита, ул. Токмакова, д. 23 б</t>
  </si>
  <si>
    <t>г. Чита, ул. Токмакова, д. 3</t>
  </si>
  <si>
    <t>г. Чита, ул. Трактовая, д. 76</t>
  </si>
  <si>
    <t>г. Чита, ул. Угданская, д. 10</t>
  </si>
  <si>
    <t>г. Чита, ул. Угданская, д. 8</t>
  </si>
  <si>
    <t>г. Чита, ул. Федора Гладкова, д. 8</t>
  </si>
  <si>
    <t xml:space="preserve">г. Чита, ул. Чайковского, д. 3 </t>
  </si>
  <si>
    <t>г. Чита, ул. Шевченко, д. 26</t>
  </si>
  <si>
    <t>г. Чита, ул. Шилова, д. 89</t>
  </si>
  <si>
    <t>г. Чита, ул. Шилова, д. 95 б</t>
  </si>
  <si>
    <t>Итого по городскому округу "ЗАТО п. Горный":</t>
  </si>
  <si>
    <t>п. Горный, ул. Таежная, д. 1</t>
  </si>
  <si>
    <t>п. Горный, ул. Таежная, д. 5</t>
  </si>
  <si>
    <t>п. Горный, ул. Солнечная, д. 10</t>
  </si>
  <si>
    <t>пгт. Агинское, ул. Калинина, д. 7</t>
  </si>
  <si>
    <t>пгт. Агинское, ул. Клименко, д. 16</t>
  </si>
  <si>
    <t>Итого по Агинскому муниципальному округу:</t>
  </si>
  <si>
    <t>пгт. Новоорловск, д. 17</t>
  </si>
  <si>
    <t>пгт. Новоорловск, д. 18</t>
  </si>
  <si>
    <t xml:space="preserve">пгт. Новоорловск, д. 31 </t>
  </si>
  <si>
    <t>г. Балей, ул. 8 Марта, д. 1</t>
  </si>
  <si>
    <t>г. Балей, ул. Больничная, д. 1</t>
  </si>
  <si>
    <t>г. Балей, ул. Октябрьская, д. 98</t>
  </si>
  <si>
    <t>г. Балей, ул. Советская, д. 46</t>
  </si>
  <si>
    <t>г. Балей, ул. Якимова, д. 1</t>
  </si>
  <si>
    <t>Итого по Борзинскому муниципальному округу:</t>
  </si>
  <si>
    <t>г. Борзя, мкр. Борзя-3, д. 12</t>
  </si>
  <si>
    <t>г. Борзя, мкр. Борзя-3, д. 4</t>
  </si>
  <si>
    <t>г. Борзя, мкр. Борзя-3, д. 5</t>
  </si>
  <si>
    <t>г. Борзя, мкр. Борзя-3, д. 8</t>
  </si>
  <si>
    <t>г. Борзя, мкр. Борзя-3, д. 9</t>
  </si>
  <si>
    <t>г. Борзя, ул. Дзержинского, д. 7</t>
  </si>
  <si>
    <t>г. Борзя, ул. Журавлева, д. 2 а</t>
  </si>
  <si>
    <t>г. Борзя, ул. Лазо, д. 18</t>
  </si>
  <si>
    <t>г. Борзя, ул. Лазо, д. 20</t>
  </si>
  <si>
    <t>г. Борзя, ул. Лазо, д. 55</t>
  </si>
  <si>
    <t>г. Борзя, ул. Лазо, д. 63</t>
  </si>
  <si>
    <t>г. Борзя, ул. Ленина, д. 14</t>
  </si>
  <si>
    <t>г. Борзя, ул. Ленина, д. 51</t>
  </si>
  <si>
    <t>г. Борзя, ул. Матросова, д. 18</t>
  </si>
  <si>
    <t>г. Борзя, ул. Матросова, д. 23</t>
  </si>
  <si>
    <t>г. Борзя, ул. Савватеевская, д. 2</t>
  </si>
  <si>
    <t>г. Борзя, ул. Чайковского, д. 1 а</t>
  </si>
  <si>
    <t>г. Борзя, ул. Чайковского, д. 1 б</t>
  </si>
  <si>
    <t>г. Борзя, ул. Чайковского, д. 4</t>
  </si>
  <si>
    <t>пгт. Шерловая Гора, ул. Горького, д. 10</t>
  </si>
  <si>
    <t>пгт. Шерловая Гора, ул. Дзержинского, д. 5</t>
  </si>
  <si>
    <t>пгт. Шерловая Гора, ул. Матросова, д. 8</t>
  </si>
  <si>
    <t>пгт. Шерловая Гора, ул. Торговая, д. 26</t>
  </si>
  <si>
    <t>пгт. Забайкальск, ул. Комсомольская, д. 19</t>
  </si>
  <si>
    <t>пгт. Забайкальск, ул. Комсомольская, д. 3</t>
  </si>
  <si>
    <t>Итого по Каларскому муниципальному округу:</t>
  </si>
  <si>
    <t>пгт. Новая Чара, ул. Магистральная, д. 28</t>
  </si>
  <si>
    <t>пгт. Новая Чара, ул. Магистральная, д. 28 б</t>
  </si>
  <si>
    <t>пгт. Новая Чара, ул. Молдованова, д. 2</t>
  </si>
  <si>
    <t>п/ст. Куанда, ул. 8 Марта, д. 10</t>
  </si>
  <si>
    <t xml:space="preserve">п/ст. Куанда, ул. 8 Марта, д. 5 </t>
  </si>
  <si>
    <t>п/ст. Куанда, ул. Советская, д. 10 а</t>
  </si>
  <si>
    <t>п/ст. Куанда, ул. Советская, д. 12 а</t>
  </si>
  <si>
    <t>г. Краснокаменск, мкр. 1-й, д. 101</t>
  </si>
  <si>
    <t>г. Краснокаменск, мкр. 1-й, д. 102</t>
  </si>
  <si>
    <t>г. Краснокаменск, мкр. 1-й, д. 103</t>
  </si>
  <si>
    <t>г. Краснокаменск, мкр. 1-й, д. 126</t>
  </si>
  <si>
    <t>г. Краснокаменск, мкр. 1-й, д. 135</t>
  </si>
  <si>
    <t>г. Краснокаменск, мкр. 2-й, д. 201</t>
  </si>
  <si>
    <t>г. Краснокаменск, мкр. 2-й, д. 205</t>
  </si>
  <si>
    <t>г. Краснокаменск, мкр. 2-й, д. 206</t>
  </si>
  <si>
    <t>г. Краснокаменск, мкр. 2-й, д. 207</t>
  </si>
  <si>
    <t>г. Краснокаменск, мкр. 2-й, д. 209</t>
  </si>
  <si>
    <t>г. Краснокаменск, мкр. 2-й, д. 214</t>
  </si>
  <si>
    <t>г. Краснокаменск, мкр. 2-й, д. 239</t>
  </si>
  <si>
    <t>г. Краснокаменск, мкр. 3-й, д. 303</t>
  </si>
  <si>
    <t>г. Краснокаменск, мкр. 3-й, д. 304</t>
  </si>
  <si>
    <t>г. Краснокаменск, мкр. 3-й, д. 305</t>
  </si>
  <si>
    <t>г. Краснокаменск, мкр. 3-й, д. 314</t>
  </si>
  <si>
    <t>г. Краснокаменск, мкр. 3-й, д. 319</t>
  </si>
  <si>
    <t>г. Краснокаменск, мкр. 3-й, д. 320</t>
  </si>
  <si>
    <t>г. Краснокаменск, мкр. 3-й, д. 324</t>
  </si>
  <si>
    <t>г. Краснокаменск, мкр. 3-й, д. 325</t>
  </si>
  <si>
    <t>г. Краснокаменск, мкр. 4-й, д. 401</t>
  </si>
  <si>
    <t>г. Краснокаменск, мкр. 4-й, д. 403</t>
  </si>
  <si>
    <t>г. Краснокаменск, мкр. 4-й, д. 410</t>
  </si>
  <si>
    <t>г. Краснокаменск, мкр. 4-й, д. 430</t>
  </si>
  <si>
    <t>г. Краснокаменск, мкр. 4-й, д. 431</t>
  </si>
  <si>
    <t>г. Краснокаменск, мкр. 4-й, д. 440</t>
  </si>
  <si>
    <t>г. Краснокаменск, мкр. 4-й, д. 445</t>
  </si>
  <si>
    <t>г. Краснокаменск, мкр. 4-й, д. 449</t>
  </si>
  <si>
    <t>г. Краснокаменск, мкр. 4-й, д. 450</t>
  </si>
  <si>
    <t>г. Краснокаменск, мкр. 4-й, д. 471</t>
  </si>
  <si>
    <t>г. Краснокаменск, мкр. 4-й, д. 472</t>
  </si>
  <si>
    <t>г. Краснокаменск, мкр. 4-й, д. 473, подъезды 1-5</t>
  </si>
  <si>
    <t>г. Краснокаменск, мкр. 4-й, д. 474</t>
  </si>
  <si>
    <t>г. Краснокаменск, мкр. 5-й, д. 501</t>
  </si>
  <si>
    <t>г. Краснокаменск, мкр. 5-й, д. 502</t>
  </si>
  <si>
    <t>г. Краснокаменск, мкр. 5-й, д. 503</t>
  </si>
  <si>
    <t>г. Краснокаменск, мкр. 5-й, д. 508</t>
  </si>
  <si>
    <t>г. Краснокаменск, мкр. 5-й, д. 514</t>
  </si>
  <si>
    <t>г. Краснокаменск, мкр. 5-й, д. 516</t>
  </si>
  <si>
    <t>г. Краснокаменск, мкр. 5-й, д. 517</t>
  </si>
  <si>
    <t>г. Краснокаменск, мкр. 5-й, д. 523</t>
  </si>
  <si>
    <t>г. Краснокаменск, мкр. 6-й, д. 602</t>
  </si>
  <si>
    <t>г. Краснокаменск, мкр. 6-й, д. 603</t>
  </si>
  <si>
    <t>г. Краснокаменск, мкр. 6-й, д. 606</t>
  </si>
  <si>
    <t>г. Краснокаменск, мкр. 6-й, д. 607</t>
  </si>
  <si>
    <t>г. Краснокаменск, мкр. 6-й, д. 609</t>
  </si>
  <si>
    <t>г. Краснокаменск, мкр. 6-й, д. 627</t>
  </si>
  <si>
    <t>г. Краснокаменск, мкр. 6-й, д. 628</t>
  </si>
  <si>
    <t>г. Краснокаменск, мкр. 7-й, д. 706</t>
  </si>
  <si>
    <t>г. Краснокаменск, мкр. 8-й, д. 802</t>
  </si>
  <si>
    <t>г. Краснокаменск, мкр. 8-й, д. 806</t>
  </si>
  <si>
    <t>г. Краснокаменск, мкр. 8-й, д. 808</t>
  </si>
  <si>
    <t>г. Краснокаменск, мкр. 8-й, д. 820</t>
  </si>
  <si>
    <t>г. Краснокаменск, мкр. 8-й, д. 821</t>
  </si>
  <si>
    <t>г. Краснокаменск, мкр. 8-й, д. 823</t>
  </si>
  <si>
    <t>г. Краснокаменск, мкр. Восточный, д. 1 в</t>
  </si>
  <si>
    <t>г. Краснокаменск, мкр. Восточный, д. 3 в</t>
  </si>
  <si>
    <t>г. Краснокаменск, мкр. Восточный, д. 4 в</t>
  </si>
  <si>
    <t>г. Краснокаменск, мкр. Восточный, д. 6 в</t>
  </si>
  <si>
    <t>г. Краснокаменск, мкр. Центральный, д. 3 ц</t>
  </si>
  <si>
    <t>г. Краснокаменск, мкр. Центральный, д. 36 ц</t>
  </si>
  <si>
    <t>г. Краснокаменск, пр-кт. Строителей, д. 5, корп. 1</t>
  </si>
  <si>
    <t>г. Краснокаменск, пр-кт. Строителей, д. 17 корп. 1</t>
  </si>
  <si>
    <t>г. Краснокаменск, пр-кт. Строителей, д. 19 корп. 1</t>
  </si>
  <si>
    <t>г. Краснокаменск, пр-кт. Шахтеров, д. 2, корп. 2</t>
  </si>
  <si>
    <t>с. Маргуцек, ул. Губина, д. 46</t>
  </si>
  <si>
    <t>Итого по Могойтуйскому муниципальному округу: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</si>
  <si>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</t>
    </r>
  </si>
  <si>
    <t>г. Могоча, ул. Дроздова, д. 16</t>
  </si>
  <si>
    <t>12.2025</t>
  </si>
  <si>
    <t>г. Могоча, ул. Дроздова, д. 25</t>
  </si>
  <si>
    <t xml:space="preserve"> г. Могоча, ул. Интернациональная, д. 10</t>
  </si>
  <si>
    <t xml:space="preserve"> г. Могоча, ул. Интернациональная, д. 11 </t>
  </si>
  <si>
    <t xml:space="preserve"> г. Могоча, ул. Интернациональная, д. 13</t>
  </si>
  <si>
    <t>г. Могоча, ул. Кирова, д. 23 а</t>
  </si>
  <si>
    <t>г. Могоча, ул. Клубная, д. 2</t>
  </si>
  <si>
    <t>г. Могоча, ул. Комсомольская, д. 6</t>
  </si>
  <si>
    <t xml:space="preserve">г. Могоча, ул. Малокрестьянская, д. 38 </t>
  </si>
  <si>
    <t>г. Могоча, ул. ТУСМ-4, д. 2</t>
  </si>
  <si>
    <t xml:space="preserve">г. Могоча, ул. Украинская, д. 36 </t>
  </si>
  <si>
    <t>Итого по Нерчинскому муниципальному округу:</t>
  </si>
  <si>
    <t xml:space="preserve"> г. Нерчинск, ул. Красноармейская, д. 82 а</t>
  </si>
  <si>
    <t xml:space="preserve"> г. Нерчинск, ул. Красноармейская, д. 88</t>
  </si>
  <si>
    <t xml:space="preserve"> г. Нерчинск, ул. Сибирская, д. 8</t>
  </si>
  <si>
    <t>г. Петровск-Забайкальский, ул. Ленина, д. 10</t>
  </si>
  <si>
    <t>г. Петровск-Забайкальский, ул. Ленина, д. 2</t>
  </si>
  <si>
    <t>г. Петровск-Забайкальский, ул. Лесная, д. 58 а</t>
  </si>
  <si>
    <t>г. Петровск-Забайкальский, ул. Островского, д. 32 б</t>
  </si>
  <si>
    <t>1947</t>
  </si>
  <si>
    <t>г. Петровск-Забайкальский, ул. Спортивная, д. 12</t>
  </si>
  <si>
    <t>1953</t>
  </si>
  <si>
    <t>г. Петровск-Забайкальский, ул. Спортивная, д. 26</t>
  </si>
  <si>
    <t>г. Петровск-Забайкальский, ул. Спортивная, д. 6</t>
  </si>
  <si>
    <t>1970</t>
  </si>
  <si>
    <t>г. Петровск-Забайкальский, ул. Спортивная, д. 6а</t>
  </si>
  <si>
    <t>г. Петровск-Забайкальский, ул. Спортивная, д. 7 а</t>
  </si>
  <si>
    <t>г. Петровск-Забайкальский, ул. Спортивная, д. 8 а</t>
  </si>
  <si>
    <t>г. Петровск-Забайкальский, ул. Таежная, д. 3</t>
  </si>
  <si>
    <t>пгт. Баляга, ул. Шоссейная, д. 6 б</t>
  </si>
  <si>
    <t>пгт. Новопавловка, ул. Нагорная 2-я, д. 10 а</t>
  </si>
  <si>
    <t>пгт. Приаргунск, мкр. 1-й, д. 11</t>
  </si>
  <si>
    <t>пгт. Приаргунск, мкр. 1-й, д. 25</t>
  </si>
  <si>
    <t>пгт. Приаргунск, мкр. 1-й, д. 28</t>
  </si>
  <si>
    <t>пгт. Приаргунск, мкр. 2-й, д. 1</t>
  </si>
  <si>
    <t>пгт. Приаргунск, ул. Воинов Интернационалистов, д. 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</si>
  <si>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</si>
  <si>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</si>
  <si>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</si>
  <si>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</si>
  <si>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пгт. Приаргунск, ул. Комсомольская, д. 4</t>
  </si>
  <si>
    <t>Итого по Улётовскому муниципальному округу:</t>
  </si>
  <si>
    <t>пгт. Дровяная, мкр. 1-й, д. 2</t>
  </si>
  <si>
    <t>пгт. Дровяная, мкр. 1-й, д. 5</t>
  </si>
  <si>
    <t>пгт. Дровяная, мкр. 1-й, д. 6</t>
  </si>
  <si>
    <t>Итого по Хилокскому муниципальному округу:</t>
  </si>
  <si>
    <t>г. Хилок, ул. Дзержинского, д. 13</t>
  </si>
  <si>
    <t>г. Хилок, ул. Октябрьская, д. 19</t>
  </si>
  <si>
    <t>1939</t>
  </si>
  <si>
    <t>г. Хилок, ул. Орджоникидзе, д. 7 а</t>
  </si>
  <si>
    <t>г. Хилок, ул. Советская, д. 6</t>
  </si>
  <si>
    <t>п/ст. Жипхеген, ул. Таежная, д. 15</t>
  </si>
  <si>
    <t>Итого по Читинскому муниципальному округу:</t>
  </si>
  <si>
    <t>пгт. Атамановка, ул. Гагарина, д. 8</t>
  </si>
  <si>
    <t>пгт. Атамановка, ул. Связи, д. 42</t>
  </si>
  <si>
    <t>пгт. Атамановка, ул. Связи, д. 45</t>
  </si>
  <si>
    <t>пгт. Новокручининский, ул. Фабричная, д. 2</t>
  </si>
  <si>
    <t>пгт. Новокручининский, ул. Фабричная, д. 4</t>
  </si>
  <si>
    <t>пгт. Новокручининский, ул. Фабричная, д. 6</t>
  </si>
  <si>
    <t>с. Домна, ул. Южная, д. 1</t>
  </si>
  <si>
    <t>с. Домна, ул. Южная, д. 10</t>
  </si>
  <si>
    <t>с. Домна, ул. Южная, д. 18</t>
  </si>
  <si>
    <t>с. Домна, ул. Южная, д. 24</t>
  </si>
  <si>
    <t>с. Домна, ул. Южная, д. 27</t>
  </si>
  <si>
    <t>п/ст. Ингода, ул. Нагорная, д. 14</t>
  </si>
  <si>
    <t>с. Маккавеево, ул. Бутина, д. 49 а</t>
  </si>
  <si>
    <t>п/ст. Лесная, ул. Таежная, д. 8</t>
  </si>
  <si>
    <t>пгт. Дарасун, ул. Калинина, д. 4</t>
  </si>
  <si>
    <t>пгт. Дарасун, ул. Станционная, д. 6</t>
  </si>
  <si>
    <t>пгт. Карымское, ул. Братьев Васильевых, д. 17</t>
  </si>
  <si>
    <t>пгт. Карымское, ул. Верхняя, д. 2</t>
  </si>
  <si>
    <t>пгт. Карымское, ул. Ленинградская, д. 46</t>
  </si>
  <si>
    <t>пгт. Карымское, ул. Красноармейская, д. 23</t>
  </si>
  <si>
    <t>пгт. Карымское, ул. Погодаева, д. 45</t>
  </si>
  <si>
    <t>пгт. Карымское, ул. Читинская, д. 11</t>
  </si>
  <si>
    <t>пгт. Карымское, ул. Читинская, д. 7</t>
  </si>
  <si>
    <t>пгт. Оловянная, ул. Гагарина, д. 19</t>
  </si>
  <si>
    <t>пгт. Оловянная, ул. Гагарина, д. 25</t>
  </si>
  <si>
    <t>пгт. Оловянная, ул. Известковая, д. 27</t>
  </si>
  <si>
    <t>пгт. Оловянная, ул. Машиностроительная, д. 4</t>
  </si>
  <si>
    <t>пгт. Оловянная, ул. Советская, д. 42</t>
  </si>
  <si>
    <t>пгт. Оловянная, ул. Советская, д. 44</t>
  </si>
  <si>
    <t xml:space="preserve"> в том числе по городскому поселению "Ясногорское":</t>
  </si>
  <si>
    <t>пгт. Ясногорск, мкр. Солнечный, д. 9</t>
  </si>
  <si>
    <t>пгт. Ясногорск, ул. Энергетиков, д. 7</t>
  </si>
  <si>
    <t>пгт. Ясногорск, ул. Энергетиков, д. 9</t>
  </si>
  <si>
    <t>пгт. Кокуй, пер. Школьный, д. 10</t>
  </si>
  <si>
    <t>пгт. Кокуй, ул. Набережная 2-я, д. 7</t>
  </si>
  <si>
    <t>в том числе по городскому поселению "Аксёново-Зиловское":</t>
  </si>
  <si>
    <t>пгт. Аксёново-Зиловское, ул. Энергетиков, д. 3</t>
  </si>
  <si>
    <t>в том числе по городскому поселению "Жирекенское":</t>
  </si>
  <si>
    <t>пгт. Жирекен, д. 10</t>
  </si>
  <si>
    <t>пгт. Жирекен, д. 11</t>
  </si>
  <si>
    <t>пгт. Жирекен, д. 12</t>
  </si>
  <si>
    <t>пгт. Жирекен, д. 13</t>
  </si>
  <si>
    <t>пгт. Жирекен, д. 14</t>
  </si>
  <si>
    <t>пгт. Жирекен, д. 21</t>
  </si>
  <si>
    <t>пгт. Жирекен, д. 22</t>
  </si>
  <si>
    <t>пгт. Жирекен, д. 27</t>
  </si>
  <si>
    <t>пгт. Жирекен, д. 28</t>
  </si>
  <si>
    <t>пгт. Жирекен, д. 29</t>
  </si>
  <si>
    <t>пгт. Жирекен, д. 30</t>
  </si>
  <si>
    <t>пгт. Жирекен, д. 31</t>
  </si>
  <si>
    <t>пгт. Жирекен, д. 32</t>
  </si>
  <si>
    <t>пгт. Жирекен, д. 33</t>
  </si>
  <si>
    <t>пгт. Жирекен, д. 34</t>
  </si>
  <si>
    <t>пгт. Жирекен, д. 35</t>
  </si>
  <si>
    <t>пгт. Жирекен, д. 36</t>
  </si>
  <si>
    <t>пгт. Жирекен, д. 37</t>
  </si>
  <si>
    <t>пгт. Жирекен, д. 38</t>
  </si>
  <si>
    <t>пгт. Жирекен, д. 39</t>
  </si>
  <si>
    <t>пгт. Жирекен, д. 40</t>
  </si>
  <si>
    <t>пгт. Жирекен, д. 41</t>
  </si>
  <si>
    <t>пгт. Жирекен, д. 42</t>
  </si>
  <si>
    <t>пгт. Жирекен, д. 43</t>
  </si>
  <si>
    <t>пгт. Первомайский, нп. Микрорайон, д. 14</t>
  </si>
  <si>
    <t>пгт. Первомайский, ул. Забайкальская д. 3</t>
  </si>
  <si>
    <t>пгт. Первомайский, ул. Ленина д. 10</t>
  </si>
  <si>
    <t>пгт. Первомайский, ул. Мира, д. 23</t>
  </si>
  <si>
    <t>пгт. Первомайский, ул. Чернышевского д. 23</t>
  </si>
  <si>
    <t>пгт. Первомайский, ул. Чернышевского, д. 9</t>
  </si>
  <si>
    <t>г. Шилка, ул. Балябина, д. 138</t>
  </si>
  <si>
    <t>г. Шилка, ул. Балябина, д. 156</t>
  </si>
  <si>
    <t>г. Шилка, ул. Балябина, д. 65</t>
  </si>
  <si>
    <t>г. Шилка, ул. Балябина, д. 73</t>
  </si>
  <si>
    <t>г. Шилка, ул. Им. Пузырева, д. 4</t>
  </si>
  <si>
    <t>г. Шилка, ул. Партизанская, д. 7</t>
  </si>
  <si>
    <t>с. Размахнино, ул. Энергетиков, д. 4</t>
  </si>
  <si>
    <t>с. Размахнино, ул. Энергетиков, д. 6</t>
  </si>
  <si>
    <t>2025 год</t>
  </si>
  <si>
    <t>г. Чита, б-р. Украинский, д. 17 а</t>
  </si>
  <si>
    <t>г. Чита, мкр. 1-й, д. 28</t>
  </si>
  <si>
    <t>г. Чита, мкр. 1-й, д. 7</t>
  </si>
  <si>
    <t>г. Чита, мкр. 6-й, д. 21</t>
  </si>
  <si>
    <t>г. Чита, мкр. Батарейный, д. 3</t>
  </si>
  <si>
    <t>г. Чита, мкр. Гвардейский, д. 7</t>
  </si>
  <si>
    <t>г. Чита, мкр. Северный, д. 35</t>
  </si>
  <si>
    <t>г. Чита, мкр. Северный, д. 59</t>
  </si>
  <si>
    <t>г. Чита, мкр. Северный, д. 60</t>
  </si>
  <si>
    <t>г. Чита, п. Ясный, д. 1</t>
  </si>
  <si>
    <t>г. Чита, тр-кт. Молоковский, д. 108</t>
  </si>
  <si>
    <t xml:space="preserve">г. Чита, ул. Амурская, д. 48 </t>
  </si>
  <si>
    <t>г. Чита, ул. Амурская, д. 82</t>
  </si>
  <si>
    <t>г. Чита, ул. Ангарская, д. 46</t>
  </si>
  <si>
    <t>г. Чита, ул. Ангарская, д. 72</t>
  </si>
  <si>
    <t>г. Чита, ул. Баргузинская, д. 12</t>
  </si>
  <si>
    <t>г. Чита, ул. Бекетова, д. 38</t>
  </si>
  <si>
    <t>г. Чита, ул. Бекетова, д. 46</t>
  </si>
  <si>
    <t>г. Чита, ул. Бориса Кларка, д. 12</t>
  </si>
  <si>
    <t>г. Чита, ул. Бутина, д. 73</t>
  </si>
  <si>
    <t>г. Чита, ул. Бутина, д. 82</t>
  </si>
  <si>
    <t>г. Чита, ул. Дивизионная, д. 6 а</t>
  </si>
  <si>
    <t>2021, 2024</t>
  </si>
  <si>
    <t>г. Чита, ул. Кайдаловская, д. 3</t>
  </si>
  <si>
    <t>г. Чита, ул. Карла Маркса, д. 12</t>
  </si>
  <si>
    <t>г. Чита, ул. Красной Звезды, д. 20</t>
  </si>
  <si>
    <t>г. Чита, ул. Красной Звезды, д. 24</t>
  </si>
  <si>
    <t>г. Чита, ул. Красного Восстания, д. 17</t>
  </si>
  <si>
    <t>г. Чита, ул. Курнатовского, д. 72</t>
  </si>
  <si>
    <t>г. Чита, ул. Ленина, д. 125</t>
  </si>
  <si>
    <t>г. Чита, ул. Ленина, д. 58</t>
  </si>
  <si>
    <t>г. Чита, ул. Ленина, д. 97</t>
  </si>
  <si>
    <t>г. Чита, ул. Ленинградская, д. 47 а</t>
  </si>
  <si>
    <t>г. Чита, ул. Ленинградская, д. 58</t>
  </si>
  <si>
    <t>г. Чита, ул. Ленинградская, д. 76</t>
  </si>
  <si>
    <t>г. Чита, ул. Ленинградская, д. 78</t>
  </si>
  <si>
    <t>г. Чита, ул. Ленинградская, д. 80</t>
  </si>
  <si>
    <t>г. Чита, ул. Ломоносова, д. 42</t>
  </si>
  <si>
    <t>г. Чита, ул. Набережная, д. 66 а</t>
  </si>
  <si>
    <t>г. Чита, ул. Нагорная, д. 19</t>
  </si>
  <si>
    <t>г. Чита, ул. Недорезова, д. 6</t>
  </si>
  <si>
    <t>г. Чита, ул. Новобульварная, д. 42</t>
  </si>
  <si>
    <t>г. Чита, ул. Новобульварная, д. 42 а</t>
  </si>
  <si>
    <t>г. Чита, ул. Новобульварная, д. 42 б</t>
  </si>
  <si>
    <t>г. Чита, ул. Новобульварная, д. 42 в</t>
  </si>
  <si>
    <t>г. Чита, ул. Подгорбунского, д. 1</t>
  </si>
  <si>
    <t>г. Чита, ул. Прибрежная, д. 4</t>
  </si>
  <si>
    <t>г. Чита, ул. Столярова, д. 44</t>
  </si>
  <si>
    <t>г. Чита, ул. Строителей, д. 4</t>
  </si>
  <si>
    <t>г. Чита, ул. Хабаровская, д. 25</t>
  </si>
  <si>
    <t>г. Чита, ул. Шилова, д. 87</t>
  </si>
  <si>
    <t>г. Чита, ул. Юности, д. 23</t>
  </si>
  <si>
    <t>пгт. Агинское, ул. Калинина, д. 1</t>
  </si>
  <si>
    <t>2007</t>
  </si>
  <si>
    <t>пгт. Агинское, ул. Калинина, д. 3</t>
  </si>
  <si>
    <t>пгт. Агинское, ул. Комсомольская, д. 65</t>
  </si>
  <si>
    <t>пгт. Агинское, ул. Партизанская, д. 51</t>
  </si>
  <si>
    <t>пгт. Новоорловск, д. 16</t>
  </si>
  <si>
    <t>пгт. Новоорловск, д. 19</t>
  </si>
  <si>
    <t>пгт. Новоорловск,  д. 20</t>
  </si>
  <si>
    <t>1956</t>
  </si>
  <si>
    <t>г. Борзя, ул. Промышленная, д. 39</t>
  </si>
  <si>
    <t>г. Борзя, ул. Пушкина, д. 5</t>
  </si>
  <si>
    <t>пгт. Шерловая Гора, мкр. 2, д. 4</t>
  </si>
  <si>
    <t>пгт. Шерловая Гора, ул. Шахтерская, д. 2</t>
  </si>
  <si>
    <t>с. Рудник Солонечный, ул. Мира, д. 34</t>
  </si>
  <si>
    <t>пгт. Забайкальск, ул. Пограничная, д. 24 а</t>
  </si>
  <si>
    <t>пгт. Новая Чара, ул. Магистральная, д. 16</t>
  </si>
  <si>
    <t>пгт. Новая Чара, ул. Магистральная, д. 18</t>
  </si>
  <si>
    <t>пгт. Новая Чара, ул. Магистральная, д. 30</t>
  </si>
  <si>
    <t>Итого по Калганскому муниципальному округу:</t>
  </si>
  <si>
    <t>с. Калга, ул. 60 лет Октября, д. 47</t>
  </si>
  <si>
    <t>Итого по Карымскому муниципальному округу:</t>
  </si>
  <si>
    <t>пгт. Дарасун, ул. Молодежная, д. 2</t>
  </si>
  <si>
    <t>пгт. Дарасун, ул. Почтовая, д. 4</t>
  </si>
  <si>
    <t>6</t>
  </si>
  <si>
    <t>пгт. Дарасун, ул. Почтовая, д. 8</t>
  </si>
  <si>
    <t>пгт. Дарасун, ул. Сосняк, д. 1</t>
  </si>
  <si>
    <t>пгт. Курорт Дарасун, ул. Верхняя, д. 10</t>
  </si>
  <si>
    <t>пгт. Курорт Дарасун, ул. Верхняя, д. 14</t>
  </si>
  <si>
    <t>п. Целинный, ул. Железнодорожная, д. 8</t>
  </si>
  <si>
    <t>Итого по Красночикойскому муниципальному округу:</t>
  </si>
  <si>
    <t>с. Красный Чикой, ул. Советская, д. 71 а</t>
  </si>
  <si>
    <t xml:space="preserve"> г. Могоча, ул. Интернациональная, д. 28 а</t>
  </si>
  <si>
    <t xml:space="preserve"> г. Могоча, ул. Интернациональная, д. 31</t>
  </si>
  <si>
    <t>г. Могоча, ул. Садовая, д. 22</t>
  </si>
  <si>
    <t>1966</t>
  </si>
  <si>
    <t>Итого по Оловяннинскому муниципальному округу:</t>
  </si>
  <si>
    <t>пгт. Оловянная, ул. Гагарина, д. 15 а</t>
  </si>
  <si>
    <t>пгт. Оловянная, ул. Гагарина, д. 42</t>
  </si>
  <si>
    <t>пгт. Оловянная, ул. Машиностроительная, д. 6</t>
  </si>
  <si>
    <t>пгт. Ясногорск, ул. Молодежная, д. 4</t>
  </si>
  <si>
    <t>Итого по Ононскому муниципальному округу:</t>
  </si>
  <si>
    <t>с. Нижний Цасучей, ул. Комсомольская, д. 37</t>
  </si>
  <si>
    <t>г. Петровск-Забайкальский, ул. Ленина, д. 26</t>
  </si>
  <si>
    <t>г. Петровск-Забайкальский, ул. Островского, д. 32 а</t>
  </si>
  <si>
    <t>738.90</t>
  </si>
  <si>
    <t>г. Петровск-Забайкальский, ул. Островского, д. 32 д</t>
  </si>
  <si>
    <t>г. Петровск-Забайкальский, ул. Спортивная, д. 7</t>
  </si>
  <si>
    <t>пгт. Приаргунск, ул. Первомайская, д. 11</t>
  </si>
  <si>
    <t>с. Верх-Усугли, ул. Первомайская, д. 6</t>
  </si>
  <si>
    <t>г. Хилок, ул. Калинина, д. 27</t>
  </si>
  <si>
    <t>1938</t>
  </si>
  <si>
    <t>с. Бада, ул. Привокзальная, д. 26</t>
  </si>
  <si>
    <t>Итого по Чернышевскому муниципальному округу:</t>
  </si>
  <si>
    <t>пгт. Аксёново-Зиловское, ул. Энергетиков, д. 4</t>
  </si>
  <si>
    <t>пгт. Чернышевск, ул. Карла Маркса, д. 18</t>
  </si>
  <si>
    <t>пгт. Чернышевск, ул. Комсомольская, д. 26</t>
  </si>
  <si>
    <t>пгт. Чернышевск, ул. Комсомольская, д. 28</t>
  </si>
  <si>
    <t>пгт. Чернышевск, ул. Северная, д. 2 д</t>
  </si>
  <si>
    <t>пгт. Атамановка, ул. Заводская, д. 9</t>
  </si>
  <si>
    <t>1971</t>
  </si>
  <si>
    <t>пгт. Атамановка, ул. Матюгина, д. 131</t>
  </si>
  <si>
    <t>с. Верхняя Карповка, мкр. Сосновый, д. 1</t>
  </si>
  <si>
    <t>с. Засопка, ул. Пионерская, д. 3</t>
  </si>
  <si>
    <t>пгт. Кокуй, пер. Школьный, д. 8</t>
  </si>
  <si>
    <t>пгт. Первомайский, нп. Микрорайон, д. 2</t>
  </si>
  <si>
    <t>г. Шилка, мкр. Аргунь, д. 3</t>
  </si>
  <si>
    <t>СПРАВОЧНО: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</si>
  <si>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</si>
  <si>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>г. Чита, мкр. 1-й, д. 39</t>
  </si>
  <si>
    <t>общий счет регионального оператора с 18.09.2021</t>
  </si>
  <si>
    <t>х</t>
  </si>
  <si>
    <t>г. Чита, мкр. 9-й, д. 2</t>
  </si>
  <si>
    <t>общий счет регионального оператора с 03.03.2021г.</t>
  </si>
  <si>
    <t>2017. 2023</t>
  </si>
  <si>
    <t>г. Чита, мкр. Осетровка, д. 4</t>
  </si>
  <si>
    <t>общий счет регионального опертаора с 03.06.2024г.</t>
  </si>
  <si>
    <t>г. Чита, мкр. Северный, д. 10</t>
  </si>
  <si>
    <t>2022</t>
  </si>
  <si>
    <t>г. Чита, мкр. Северный, д. 18</t>
  </si>
  <si>
    <t>2018</t>
  </si>
  <si>
    <t>г. Чита, мкр. Северный, д. 40</t>
  </si>
  <si>
    <t>2021</t>
  </si>
  <si>
    <t>счет регионального оператора с 03.03.2021г.</t>
  </si>
  <si>
    <t>2020, 2022</t>
  </si>
  <si>
    <t>г. Чита, мкр. Северный, д. 6</t>
  </si>
  <si>
    <t>г. Чита, ул. Автогенная, д. 8</t>
  </si>
  <si>
    <t>г. Чита, ул. Амурская, д. 107</t>
  </si>
  <si>
    <t>г. Чита, ул. Ангарская, д. 19</t>
  </si>
  <si>
    <t>2018, 2019, 2020</t>
  </si>
  <si>
    <t>г. Чита, ул. Анохина, д. 17</t>
  </si>
  <si>
    <t>г. Чита, ул. Бабушкина, д. 3</t>
  </si>
  <si>
    <t>специальный счет регионального оператора с 23.09.2021г.</t>
  </si>
  <si>
    <t>г. Чита, ул. Бабушкина, д. 32а</t>
  </si>
  <si>
    <t>г. Чита, ул. Бабушкина, д. 34</t>
  </si>
  <si>
    <t>2017-2019, 2020-2022</t>
  </si>
  <si>
    <t>г. Чита, ул. Байкальская, д. 15</t>
  </si>
  <si>
    <t>счет регионального оператора с 20.03.2023г.</t>
  </si>
  <si>
    <t>Каменные, Кирпичные</t>
  </si>
  <si>
    <t>г. Чита, ул. Богомягкова, д. 55</t>
  </si>
  <si>
    <t>г. Чита, ул. Ватутина, д. 18</t>
  </si>
  <si>
    <t>2019-2020</t>
  </si>
  <si>
    <t>г. Чита, ул. Верхоленская, д. 18</t>
  </si>
  <si>
    <t>г. Чита, ул. Гагарина, д. 12</t>
  </si>
  <si>
    <t>г. Чита, ул. Гагарина, д. 13</t>
  </si>
  <si>
    <t>2019-2021</t>
  </si>
  <si>
    <t>г. Чита, ул. Гагарина, д. 8 в</t>
  </si>
  <si>
    <t>г. Чита, ул. Дивизионная, д. 10</t>
  </si>
  <si>
    <t>2019-2022</t>
  </si>
  <si>
    <t>г. Чита, ул. Дивизионная, д. 2</t>
  </si>
  <si>
    <t>специальный счет регионального оператора с 16.02.2022</t>
  </si>
  <si>
    <t>г. Чита, ул. Дивизионная, д. 8 а</t>
  </si>
  <si>
    <t>г. Чита, ул. Евгения Гаюсана, д. 16</t>
  </si>
  <si>
    <t>2016-2017, 2020</t>
  </si>
  <si>
    <t>г. Чита, ул. Железобетонная, д. 4</t>
  </si>
  <si>
    <t>г. Чита, ул. Журавлева, д. 100 б</t>
  </si>
  <si>
    <t>специальный счет регионального оператора до 2024 года</t>
  </si>
  <si>
    <t>2016, 2022</t>
  </si>
  <si>
    <t>г. Чита, ул. Журавлева, д. 106</t>
  </si>
  <si>
    <t>г. Чита, ул. Забайкальского рабочего, д. 38</t>
  </si>
  <si>
    <t>г. Чита, ул. Инструментальная, д. 2</t>
  </si>
  <si>
    <t>г. Чита, ул. Иркутская, д. 1</t>
  </si>
  <si>
    <t>г. Чита, ул. Июньская, д. 12</t>
  </si>
  <si>
    <t>2020</t>
  </si>
  <si>
    <t>г. Чита, ул. Космонавтов, д. 12</t>
  </si>
  <si>
    <t>2022, 2023</t>
  </si>
  <si>
    <t>г. Чита, ул. Кочеткова, д. 2</t>
  </si>
  <si>
    <t>г. Чита, ул. Красной Звезды, д. 14</t>
  </si>
  <si>
    <t>г. Чита, ул. Курнатовского, д. 71, корп. 4</t>
  </si>
  <si>
    <t>г. Чита, ул. Ленина, д. 110</t>
  </si>
  <si>
    <t>г. Чита, ул. Ленина, д. 17</t>
  </si>
  <si>
    <t>г. Чита, ул. Ленина, д. 55</t>
  </si>
  <si>
    <t>г. Чита, ул. Малая, д. 10</t>
  </si>
  <si>
    <t>специальный счет УК/ТСЖ с 10.01.2022г.</t>
  </si>
  <si>
    <t>г. Чита, ул. Мостовая, д. 13</t>
  </si>
  <si>
    <t>г. Чита, ул. Недорезова, д. 44</t>
  </si>
  <si>
    <t>г. Чита, ул. Нечаева, д. 60</t>
  </si>
  <si>
    <t>2016, 2020</t>
  </si>
  <si>
    <t>г. Чита, ул. Николая Островского, д. 15</t>
  </si>
  <si>
    <t>г. Чита, ул. Новобульварная, д. 86</t>
  </si>
  <si>
    <t>г. Чита, ул. Онискевича, д. 2</t>
  </si>
  <si>
    <t>специальный счет регионального оператора с 27.12.2023г.</t>
  </si>
  <si>
    <t>2021, 2022</t>
  </si>
  <si>
    <t>г. Чита, ул. Ползунова, д. 28</t>
  </si>
  <si>
    <t>2017-2019</t>
  </si>
  <si>
    <t>2018-2020</t>
  </si>
  <si>
    <t>г. Чита, ул. Смоленская, д. 104</t>
  </si>
  <si>
    <t>г. Чита, ул. Хабаровская, д. 1</t>
  </si>
  <si>
    <t>2019</t>
  </si>
  <si>
    <t>г. Чита, ул. Шестиперова, д. 18</t>
  </si>
  <si>
    <t>общий счет регионального оператора с 03.08.2022 г.</t>
  </si>
  <si>
    <t>г. Чита, ул. Юности, д. 10</t>
  </si>
  <si>
    <t>общий счет регионального оператора с 02.09.2021г.</t>
  </si>
  <si>
    <t>общий счет регионального оператора с 06.09.2021г.</t>
  </si>
  <si>
    <t>г. Чита, ул. Яковлева, д. 41</t>
  </si>
  <si>
    <t>п. Горный, ул. Дружбы, д. 3</t>
  </si>
  <si>
    <t>п. Горный, ул. Солнечная, д. 16</t>
  </si>
  <si>
    <t>г. Балей, ул. Советская д. 30</t>
  </si>
  <si>
    <t>2017</t>
  </si>
  <si>
    <t>г. Борзя, ул. Гурьева 79 квартал, д. 4</t>
  </si>
  <si>
    <t>пгт. Шерловая Гора, мкр. 2-й, д. 13</t>
  </si>
  <si>
    <t>п/ст. Даурия, ул. ДОС, д. 700</t>
  </si>
  <si>
    <t xml:space="preserve"> г. Могоча, ул. Кирова, д. 23 а</t>
  </si>
  <si>
    <t xml:space="preserve"> г. Могоча, ул. Украинская, д. 38</t>
  </si>
  <si>
    <t>пгт. Ясногорск, ул. Ленина, д. 2</t>
  </si>
  <si>
    <t>пгт. Ясногорск, мкр. Солнечный, д. 1</t>
  </si>
  <si>
    <t>пгт. Ясногорск, мкр. Солнечный, д. 3</t>
  </si>
  <si>
    <t>пгт. Ясногорск, мкр. Солнечный, д. 4</t>
  </si>
  <si>
    <t>пгт. Ясногорск, мкр. Солнечный, д. 6</t>
  </si>
  <si>
    <t>пгт. Ясногорск, мкр. Солнечный, д. 7</t>
  </si>
  <si>
    <t>2017-2018</t>
  </si>
  <si>
    <t>пгт. Ясногорск, мкр. Луговой, д. 2</t>
  </si>
  <si>
    <t>пгт. Ясногорск, ул. Энергетиков, д. 11</t>
  </si>
  <si>
    <t>1999</t>
  </si>
  <si>
    <t>г. Хилок, ул. Калинина, д. 1</t>
  </si>
  <si>
    <t>г. Хилок, ул. Калинина, д. 14 а</t>
  </si>
  <si>
    <t>г. Хилок, ул. Коммунальная, д. 19</t>
  </si>
  <si>
    <t>г. Хилок, ул. Комсомольская, д. 4</t>
  </si>
  <si>
    <t>г. Хилок, ул. Ленина, д. 23</t>
  </si>
  <si>
    <t>г. Хилок, ул. Советская, д. 8</t>
  </si>
  <si>
    <t>пгт. Атамановка, ул. Гагарина, д. 12</t>
  </si>
  <si>
    <t>пгт. Атамановка, ул. Гагарина, д. 13</t>
  </si>
  <si>
    <t>пгт. Атамановка, ул. Гагарина, д. 6</t>
  </si>
  <si>
    <t>пгт. Атамановка, ул. Заводская, д. 3</t>
  </si>
  <si>
    <t>пгт. Новокручининский, ул. Площадка 2, д. 4</t>
  </si>
  <si>
    <t>с. Верх-Чита, ул. Центральная, д. 7</t>
  </si>
  <si>
    <t>с. Верх-Чита, ул. Школьная, д. 8</t>
  </si>
  <si>
    <t>с. Угдан, ул. 1-я Трактовая, д. 1 а</t>
  </si>
  <si>
    <t>в том числе по городскому поселению "Кокуйское":</t>
  </si>
  <si>
    <t xml:space="preserve">пгт. Кокуй, ул. Клубная, д. 24 </t>
  </si>
  <si>
    <t>пгт. Кокуй, ул. Комсомольская, д. 15</t>
  </si>
  <si>
    <t xml:space="preserve">Шлакоблочные </t>
  </si>
  <si>
    <t>пгт. Кокуй, ул. Комсомольская, д. 16</t>
  </si>
  <si>
    <t>пгт. Кокуй, ул. Комсомольская, д. 4а</t>
  </si>
  <si>
    <t>пгт. Кокуй, ул. Ленина, д. 3</t>
  </si>
  <si>
    <t>пгт. Кокуй, ул. Луговая 1-я, д. 12</t>
  </si>
  <si>
    <t>пгт. Кокуй, ул. Луговая 1-я, д. 13</t>
  </si>
  <si>
    <t>пгт. Кокуй, ул. Набережная 1-я, д. 14</t>
  </si>
  <si>
    <t>2017, 2019</t>
  </si>
  <si>
    <t>пгт. Кокуй, ул. Набережная 2-я, д. 1</t>
  </si>
  <si>
    <t>пгт. Кокуй, ул. Набережная 2-я, д. 11</t>
  </si>
  <si>
    <t>пгт. Чернышевск, ул. Журавлева, д. 61</t>
  </si>
  <si>
    <t>пгт. Чернышевск, ул. Первомайская, д. 50</t>
  </si>
  <si>
    <t>г. Шилка, мкр. Аргунь, д. 4</t>
  </si>
  <si>
    <t>г. Шилка, ул. Балябина, д. 121</t>
  </si>
  <si>
    <t>г. Шилка, ул. Партизанская, д. 41 а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</si>
  <si>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</si>
  <si>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>Наименование МО</t>
  </si>
  <si>
    <t>общая
площадь
МКД, всего</t>
  </si>
  <si>
    <t>Количество
жителей,
зарегистрированных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</si>
  <si>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</si>
  <si>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</si>
  <si>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</si>
  <si>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</si>
  <si>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</si>
  <si>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</si>
  <si>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ед.</t>
  </si>
  <si>
    <t>Городской округ "Город Чита"</t>
  </si>
  <si>
    <t>Городской округ "Посёлок Агинское"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</si>
  <si>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</si>
  <si>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</si>
  <si>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</si>
  <si>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Краснокаменский муниципальный округ</t>
  </si>
  <si>
    <t>Могочинский муниципальный округ</t>
  </si>
  <si>
    <t xml:space="preserve">Петровск-Забайкальский муниципальный округ </t>
  </si>
  <si>
    <t>Приаргунский муниципальный округ</t>
  </si>
  <si>
    <t>Тунгокоченский муниципальный округ</t>
  </si>
  <si>
    <t>Шелопугинский муниципальный округ</t>
  </si>
  <si>
    <t>Муниципальный район "Агинский район", в том числе:</t>
  </si>
  <si>
    <t>городское поселение "Новоорловск"</t>
  </si>
  <si>
    <t>Муниципальный район "Борзинский район", в том числе:</t>
  </si>
  <si>
    <t>городское поселение "Борзинское"</t>
  </si>
  <si>
    <t>городское поселение "Шерловогорское"</t>
  </si>
  <si>
    <t>Муниципальный район "Дульдургинский район", в том числе:</t>
  </si>
  <si>
    <t>сельское поселение "Дульдурга"</t>
  </si>
  <si>
    <t>Муниципальный район "Карымский район", в том числе:</t>
  </si>
  <si>
    <t>городское поселение "Дарасунское"</t>
  </si>
  <si>
    <t>городское поселение "Карымское"</t>
  </si>
  <si>
    <t>городское поселение "Курорт-Дарасунское"</t>
  </si>
  <si>
    <t>сельское поселение "Урульгинское"</t>
  </si>
  <si>
    <t>Муниципальный район "Красночикойский район", в том числе:</t>
  </si>
  <si>
    <t>сельское поселение "Красночикойское"</t>
  </si>
  <si>
    <t>Муниципальный район "Кыринский район", в том числе:</t>
  </si>
  <si>
    <t>сельское поселение "Кыринское"</t>
  </si>
  <si>
    <t>Муниципальный район "Могойтуйский район", в том числе:</t>
  </si>
  <si>
    <t>городское поселение "Могойтуй"</t>
  </si>
  <si>
    <t>Муниципальный район "Нерчинский район", в том числе:</t>
  </si>
  <si>
    <t>городское поселение "Нерчинское"</t>
  </si>
  <si>
    <t>Муниципальный район "Оловяннинский район", в том числе:</t>
  </si>
  <si>
    <t>городское поселение "Оловяннинское"</t>
  </si>
  <si>
    <t>городское поселение "Ясногорское"</t>
  </si>
  <si>
    <t>Муниципальный район "Сретенский район", в том числе:</t>
  </si>
  <si>
    <t>городское поселение "Кокуйское"</t>
  </si>
  <si>
    <t>городское поселение "Сретенское"</t>
  </si>
  <si>
    <t>сельское поселение "Дунаевское"</t>
  </si>
  <si>
    <t>Муниципальный район "Хилокский район", в том числе:</t>
  </si>
  <si>
    <t>городское поселение "Хилокское"</t>
  </si>
  <si>
    <t>сельское поселение "Бадинское"</t>
  </si>
  <si>
    <t>сельское поселение "Жипхегенское"</t>
  </si>
  <si>
    <t>Муниципальный район "Чернышевский район", в том числе:</t>
  </si>
  <si>
    <t>городское поселение "Чернышевское"</t>
  </si>
  <si>
    <t>Муниципальный район "Читинский район", в том числе:</t>
  </si>
  <si>
    <t>городское поселение "Атамановское"</t>
  </si>
  <si>
    <t>городское поселение "Новокручининское"</t>
  </si>
  <si>
    <t>сельское поселение "Новокукинское"</t>
  </si>
  <si>
    <t>Муниципальный район "Шилкинский район", в том числе:</t>
  </si>
  <si>
    <t>городское поселение "Первомайское"</t>
  </si>
  <si>
    <t>городское поселение "Холбонское"</t>
  </si>
  <si>
    <t>городское поселение "Шилкинское"</t>
  </si>
  <si>
    <t>сельское поселение "Размахнинское"</t>
  </si>
  <si>
    <t>Городской округ "ЗАТО п. Горный"</t>
  </si>
  <si>
    <t>Агинский муниципальный округ</t>
  </si>
  <si>
    <t>Борзинский муниципальный район</t>
  </si>
  <si>
    <t>Каларский муниципальный округ</t>
  </si>
  <si>
    <t>Могойтуйский муниципальный округ</t>
  </si>
  <si>
    <t>Нерчинский муниципальный округ</t>
  </si>
  <si>
    <t>Улётовский муниципальный округ</t>
  </si>
  <si>
    <t>Хилокский муниципальный округ</t>
  </si>
  <si>
    <t>Читинский муниципальный округ</t>
  </si>
  <si>
    <t>городское поселение "Аксёново-Зиловское"</t>
  </si>
  <si>
    <t>городское поселение "Жирекенское"</t>
  </si>
  <si>
    <t>Борзинский муниципальный округ</t>
  </si>
  <si>
    <t>Калганский муниципальный округ</t>
  </si>
  <si>
    <t>Карымский муниципальный округ</t>
  </si>
  <si>
    <t>Красночикойский муниципальный округ</t>
  </si>
  <si>
    <t>Оловяннинский муниципальный округ</t>
  </si>
  <si>
    <t>Ононский муниципальный округ</t>
  </si>
  <si>
    <t>Чернышевский муниципальный округ</t>
  </si>
  <si>
    <t>Итого по муниципальному району "Чернышевский район", в том числе: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</si>
  <si>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</si>
  <si>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</si>
  <si>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</si>
  <si>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</si>
  <si>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Виды, установленные частью 3 статьи 166 Жилищного Кодекса Российской Федерации</t>
  </si>
  <si>
    <t>ремонт внутридомовых инженерных систем электро-, тепло-, газо-, водоснабжения, водоотведения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</si>
  <si>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</si>
  <si>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</si>
  <si>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</si>
  <si>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</si>
  <si>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</si>
  <si>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</si>
  <si>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</si>
  <si>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</si>
  <si>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</si>
  <si>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электроснабжения</t>
  </si>
  <si>
    <t xml:space="preserve"> теплоснабжения</t>
  </si>
  <si>
    <t>горячего водоснабжения</t>
  </si>
  <si>
    <t>холодного водоснабжения</t>
  </si>
  <si>
    <t>водоотведения</t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</si>
  <si>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</si>
  <si>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6-й, д. 4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</si>
  <si>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Батарейный, д. 2</t>
    </r>
    <r>
      <rPr>
        <vertAlign val="superscript"/>
        <sz val="11"/>
        <rFont val="Times New Roman"/>
        <family val="1"/>
        <charset val="204"/>
      </rPr>
      <t>(2,6)</t>
    </r>
  </si>
  <si>
    <r>
      <t>г. Чита, мкр. Осетровка, д. 30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</si>
  <si>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19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</si>
  <si>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43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</si>
  <si>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Фадеева, д. 18б</t>
    </r>
    <r>
      <rPr>
        <vertAlign val="superscript"/>
        <sz val="11"/>
        <rFont val="Times New Roman"/>
        <family val="1"/>
        <charset val="204"/>
      </rPr>
      <t xml:space="preserve"> (7)</t>
    </r>
  </si>
  <si>
    <r>
      <t>г. Чита, проезд. Александра Булгакова, д. 50</t>
    </r>
    <r>
      <rPr>
        <vertAlign val="superscript"/>
        <sz val="11"/>
        <rFont val="Times New Roman"/>
        <family val="1"/>
        <charset val="204"/>
      </rPr>
      <t>(4)</t>
    </r>
  </si>
  <si>
    <r>
      <t>г. Чита, проезд. Новодевичий,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</si>
  <si>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5-я Малая, д. 3а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</si>
  <si>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</si>
  <si>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Амурская, д. 23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</si>
  <si>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Ангарская, д. 33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</si>
  <si>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Анохина, д. 94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</si>
  <si>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Бабушкина,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</si>
  <si>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Байкальская, д. 17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</si>
  <si>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Баргузинская, д. 5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</si>
  <si>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Бекетова, д. 23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</si>
  <si>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Бутина, д. 59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</si>
  <si>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Верхнеудинская, д. 10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</si>
  <si>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Горького, д. 40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</si>
  <si>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</si>
  <si>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20</t>
    </r>
    <r>
      <rPr>
        <vertAlign val="superscript"/>
        <sz val="11"/>
        <rFont val="Times New Roman"/>
        <family val="1"/>
        <charset val="204"/>
      </rPr>
      <t>(2,4)</t>
    </r>
  </si>
  <si>
    <t>г. Чита, ул. Железобетонная, д. 6а</t>
  </si>
  <si>
    <r>
      <t>г. Чита, ул. Журавлева, д. 114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</si>
  <si>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</si>
  <si>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</si>
  <si>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Ингодинская, д. 15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</si>
  <si>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Кенонская, д. 27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</si>
  <si>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Красноармейская, д. 70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</si>
  <si>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Красной Звезды, д. 22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</si>
  <si>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Красноярская, д. 11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</si>
  <si>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Красноярская,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</si>
  <si>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45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</si>
  <si>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56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</si>
  <si>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75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</si>
  <si>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77а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</si>
  <si>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Лермонтова,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</si>
  <si>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Назара Губина, д. 25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</si>
  <si>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Нечаева, д. 16</t>
    </r>
    <r>
      <rPr>
        <vertAlign val="superscript"/>
        <sz val="11"/>
        <rFont val="Times New Roman"/>
        <family val="1"/>
        <charset val="204"/>
      </rPr>
      <t>(2,3)</t>
    </r>
  </si>
  <si>
    <r>
      <t>г. Чита, ул. Нечаева, д. 26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</si>
  <si>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Нечаева, д. 31</t>
    </r>
    <r>
      <rPr>
        <vertAlign val="superscript"/>
        <sz val="11"/>
        <rFont val="Times New Roman"/>
        <family val="1"/>
        <charset val="204"/>
      </rPr>
      <t>(1)</t>
    </r>
  </si>
  <si>
    <t>г. Чита, ул. Новобульварная, д. 9</t>
  </si>
  <si>
    <r>
      <t>г. Чита, ул. Новобульварная, д. 90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</si>
  <si>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Петровско-Заводская, д. 52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</si>
  <si>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Петровско-Заводская, д. 54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</si>
  <si>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Полины Осипенко, д. 38</t>
    </r>
    <r>
      <rPr>
        <vertAlign val="superscript"/>
        <sz val="11"/>
        <rFont val="Times New Roman"/>
        <family val="1"/>
        <charset val="204"/>
      </rPr>
      <t>(6)</t>
    </r>
  </si>
  <si>
    <t>г. Чита, ул. Столярова, д. 27а</t>
  </si>
  <si>
    <r>
      <t>г. Чита, ул. Столярова, д. 72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</si>
  <si>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Таежная, д. 20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</si>
  <si>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</si>
  <si>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Угданская, д. 28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</si>
  <si>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Шилова, д. 16</t>
    </r>
    <r>
      <rPr>
        <vertAlign val="superscript"/>
        <sz val="11"/>
        <rFont val="Times New Roman"/>
        <family val="1"/>
        <charset val="204"/>
      </rPr>
      <t>(1,4)</t>
    </r>
  </si>
  <si>
    <r>
      <t>г. Чита, ул. Шилова, д. 91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</si>
  <si>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Энтузиастов, д. 96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</si>
  <si>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Ярославского, д. 40</t>
    </r>
    <r>
      <rPr>
        <vertAlign val="superscript"/>
        <sz val="11"/>
        <rFont val="Times New Roman"/>
        <family val="1"/>
        <charset val="204"/>
      </rPr>
      <t>(6)</t>
    </r>
  </si>
  <si>
    <r>
      <t>пгт. Агинское, ул. Ленина, д. 73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</si>
  <si>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Больничная,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</si>
  <si>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2</t>
    </r>
    <r>
      <rPr>
        <vertAlign val="superscript"/>
        <sz val="11"/>
        <rFont val="Times New Roman"/>
        <family val="1"/>
        <charset val="204"/>
      </rPr>
      <t>(6)</t>
    </r>
  </si>
  <si>
    <r>
      <t>пгт. Забайкальск, ул. Комсомольская, д. 21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</si>
  <si>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7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</si>
  <si>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Нагорная, д. 7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</si>
  <si>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Пограничная, д. 1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</si>
  <si>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Пограничная, д. 2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</si>
  <si>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Высотная,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 xml:space="preserve">18 </t>
    </r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</si>
  <si>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(2)</t>
    </r>
  </si>
  <si>
    <r>
      <t>г. Петровск-Забайкальский, кв-л. Железнодорожный, д. 5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</si>
  <si>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кв-л. Железнодорожный, д. 7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</si>
  <si>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Мысовая, д. 128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</si>
  <si>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Спортивная, д. 16</t>
    </r>
    <r>
      <rPr>
        <vertAlign val="superscript"/>
        <sz val="11"/>
        <rFont val="Times New Roman"/>
        <family val="1"/>
        <charset val="204"/>
      </rPr>
      <t>(1)</t>
    </r>
  </si>
  <si>
    <t>пгт. Баляга, ул. Шоссейная, д. 3 б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</si>
  <si>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</si>
  <si>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r>
      <t>пгт. Вершино-Дарасунский, ул. Юбилейная, д. 3</t>
    </r>
    <r>
      <rPr>
        <vertAlign val="superscript"/>
        <sz val="11"/>
        <rFont val="Times New Roman"/>
        <family val="1"/>
        <charset val="204"/>
      </rPr>
      <t>(1)</t>
    </r>
  </si>
  <si>
    <t>с. Верх-Усугли, ул. Пролетарская, д.10</t>
  </si>
  <si>
    <t>в том числе по городскому поселению "Новоорловск"</t>
  </si>
  <si>
    <r>
      <t>г. Борзя, мкр. Борзя-2, д. 38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</si>
  <si>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</si>
  <si>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Дзержинского,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</si>
  <si>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5</t>
    </r>
    <r>
      <rPr>
        <vertAlign val="superscript"/>
        <sz val="11"/>
        <rFont val="Times New Roman"/>
        <family val="1"/>
        <charset val="204"/>
      </rPr>
      <t>(2,3)</t>
    </r>
  </si>
  <si>
    <r>
      <t>г. Борзя, ул. Ломоносова, д. 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</si>
  <si>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</si>
  <si>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Победы, д. 38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</si>
  <si>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</si>
  <si>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Савватеевская, д. 80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</si>
  <si>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Чайковского, д. 2</t>
    </r>
    <r>
      <rPr>
        <vertAlign val="superscript"/>
        <sz val="11"/>
        <rFont val="Times New Roman"/>
        <family val="1"/>
        <charset val="204"/>
      </rPr>
      <t>(1,2,3,4)</t>
    </r>
  </si>
  <si>
    <t>г. Борзя, ул. Чехова, д. 1а</t>
  </si>
  <si>
    <r>
      <t>г. Борзя, ул. Чехова, д. 5а</t>
    </r>
    <r>
      <rPr>
        <vertAlign val="superscript"/>
        <sz val="11"/>
        <rFont val="Times New Roman"/>
        <family val="1"/>
        <charset val="204"/>
      </rPr>
      <t>(3,4)</t>
    </r>
  </si>
  <si>
    <r>
      <t>г. Борзя, ул. Чехова, д. 5в</t>
    </r>
    <r>
      <rPr>
        <vertAlign val="superscript"/>
        <sz val="11"/>
        <rFont val="Times New Roman"/>
        <family val="1"/>
        <charset val="204"/>
      </rPr>
      <t>(3,4)</t>
    </r>
  </si>
  <si>
    <r>
      <t>пгт. Шерловая Гора, ул. Горького, д. 29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</si>
  <si>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Матросова, д. 6</t>
    </r>
    <r>
      <rPr>
        <vertAlign val="superscript"/>
        <sz val="11"/>
        <rFont val="Times New Roman"/>
        <family val="1"/>
        <charset val="204"/>
      </rPr>
      <t>(8)</t>
    </r>
  </si>
  <si>
    <r>
      <t>пгт. Шерловая Гора, ул. Торговая, д. 11 а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</si>
  <si>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Торговая, д. 17</t>
    </r>
    <r>
      <rPr>
        <vertAlign val="superscript"/>
        <sz val="11"/>
        <rFont val="Times New Roman"/>
        <family val="1"/>
        <charset val="204"/>
      </rPr>
      <t>(1)</t>
    </r>
  </si>
  <si>
    <t>Итого по муниципальному району "Дульдургинский  район":</t>
  </si>
  <si>
    <r>
      <t>с. Дульдурга, ул. Комсомольская, д. 30</t>
    </r>
    <r>
      <rPr>
        <vertAlign val="superscript"/>
        <sz val="11"/>
        <rFont val="Times New Roman"/>
        <family val="1"/>
        <charset val="204"/>
      </rPr>
      <t>(3)</t>
    </r>
  </si>
  <si>
    <r>
      <t>пгт. Дарасун, ул. Советская, д. 2</t>
    </r>
    <r>
      <rPr>
        <vertAlign val="superscript"/>
        <sz val="11"/>
        <rFont val="Times New Roman"/>
        <family val="1"/>
        <charset val="204"/>
      </rPr>
      <t>(1,2,3)</t>
    </r>
  </si>
  <si>
    <r>
      <t>пгт. Дарасун, ул. Советская, д. 4</t>
    </r>
    <r>
      <rPr>
        <vertAlign val="superscript"/>
        <sz val="11"/>
        <rFont val="Times New Roman"/>
        <family val="1"/>
        <charset val="204"/>
      </rPr>
      <t>(1,2,3)</t>
    </r>
  </si>
  <si>
    <r>
      <t>пгт. Карымское, ул. Верхняя, д. 14</t>
    </r>
    <r>
      <rPr>
        <vertAlign val="superscript"/>
        <sz val="11"/>
        <rFont val="Times New Roman"/>
        <family val="1"/>
        <charset val="204"/>
      </rPr>
      <t>(1)</t>
    </r>
  </si>
  <si>
    <r>
      <t>пгт. Карымское, ул. Шемелина, д. 1</t>
    </r>
    <r>
      <rPr>
        <vertAlign val="superscript"/>
        <sz val="11"/>
        <rFont val="Times New Roman"/>
        <family val="1"/>
        <charset val="204"/>
      </rPr>
      <t>(1)</t>
    </r>
  </si>
  <si>
    <r>
      <t>пгт. Курорт Дарасун, ул. Верхняя, д. 9</t>
    </r>
    <r>
      <rPr>
        <vertAlign val="superscript"/>
        <sz val="11"/>
        <rFont val="Times New Roman"/>
        <family val="1"/>
        <charset val="204"/>
      </rPr>
      <t>(6,9,10)</t>
    </r>
  </si>
  <si>
    <r>
      <t>с. Урульга, ул. Нагорная, д. 42</t>
    </r>
    <r>
      <rPr>
        <vertAlign val="superscript"/>
        <sz val="11"/>
        <rFont val="Times New Roman"/>
        <family val="1"/>
        <charset val="204"/>
      </rPr>
      <t>(2)</t>
    </r>
  </si>
  <si>
    <r>
      <t>г. Нерчинск, ул. Красноармейская, д. 88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</si>
  <si>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</si>
  <si>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Оловянная, ул. Машиностроительная,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</si>
  <si>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</si>
  <si>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>(1,2,3)</t>
    </r>
  </si>
  <si>
    <r>
      <t>пгт. Ясногорск, ул. Строителей, д. 2</t>
    </r>
    <r>
      <rPr>
        <vertAlign val="superscript"/>
        <sz val="11"/>
        <rFont val="Times New Roman"/>
        <family val="1"/>
        <charset val="204"/>
      </rPr>
      <t>(8)</t>
    </r>
  </si>
  <si>
    <t>изм ст-ть</t>
  </si>
  <si>
    <t>письмо Фонда от 16.07.2025 № 2701-02-3</t>
  </si>
  <si>
    <r>
      <t>пгт. Ясногорск, ул. Строителей, д. 3</t>
    </r>
    <r>
      <rPr>
        <vertAlign val="superscript"/>
        <sz val="11"/>
        <rFont val="Times New Roman"/>
        <family val="1"/>
        <charset val="204"/>
      </rPr>
      <t>(1)</t>
    </r>
  </si>
  <si>
    <t>пгт. Кокуй, ул. Заводская, д. 15</t>
  </si>
  <si>
    <r>
      <t>пгт. Кокуй, ул. Заводская, д. 16</t>
    </r>
    <r>
      <rPr>
        <vertAlign val="superscript"/>
        <sz val="11"/>
        <rFont val="Times New Roman"/>
        <family val="1"/>
        <charset val="204"/>
      </rPr>
      <t>(1)</t>
    </r>
  </si>
  <si>
    <t>в том числе по городскому поселению "Сретенское":</t>
  </si>
  <si>
    <t>в том числе по  городскому поселению "Хилокское":</t>
  </si>
  <si>
    <r>
      <t>г. Хилок, ул. Первомайская, д. 10</t>
    </r>
    <r>
      <rPr>
        <vertAlign val="superscript"/>
        <sz val="11"/>
        <rFont val="Times New Roman"/>
        <family val="1"/>
        <charset val="204"/>
      </rPr>
      <t>(3)</t>
    </r>
  </si>
  <si>
    <r>
      <t>г. Хилок, ул. Первомайская, д. 14</t>
    </r>
    <r>
      <rPr>
        <vertAlign val="superscript"/>
        <sz val="11"/>
        <rFont val="Times New Roman"/>
        <family val="1"/>
        <charset val="204"/>
      </rPr>
      <t>(2,3)</t>
    </r>
  </si>
  <si>
    <r>
      <t>с. Бада, ул. Почтовая, д. 17</t>
    </r>
    <r>
      <rPr>
        <vertAlign val="superscript"/>
        <sz val="11"/>
        <rFont val="Times New Roman"/>
        <family val="1"/>
        <charset val="204"/>
      </rPr>
      <t>(2)</t>
    </r>
  </si>
  <si>
    <r>
      <t>п/ст. Жипхеген, ул. Таежная, д. 12</t>
    </r>
    <r>
      <rPr>
        <vertAlign val="superscript"/>
        <sz val="11"/>
        <rFont val="Times New Roman"/>
        <family val="1"/>
        <charset val="204"/>
      </rPr>
      <t>(1,3)</t>
    </r>
  </si>
  <si>
    <r>
      <t>пгт. Чернышевск, ул. Комсомольская, д. 30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</si>
  <si>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Комсомольская, д. 31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</si>
  <si>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Матюгина, д. 158 а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</si>
  <si>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</si>
  <si>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7</t>
    </r>
    <r>
      <rPr>
        <vertAlign val="superscript"/>
        <sz val="11"/>
        <rFont val="Times New Roman"/>
        <family val="1"/>
        <charset val="204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</si>
  <si>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  <r>
      <rPr>
        <vertAlign val="superscript"/>
        <sz val="11"/>
        <rFont val="Times New Roman"/>
        <family val="1"/>
        <charset val="204"/>
      </rPr>
      <t>(2)</t>
    </r>
  </si>
  <si>
    <t>с. Новая Кука, мкр. Забайкальская птицефабрика,                           д. 14</t>
  </si>
  <si>
    <r>
      <t>пгт. Первомайский, ул. Забайкальская, д. 26</t>
    </r>
    <r>
      <rPr>
        <vertAlign val="superscript"/>
        <sz val="11"/>
        <rFont val="Times New Roman"/>
        <family val="1"/>
        <charset val="204"/>
      </rPr>
      <t>(3)</t>
    </r>
  </si>
  <si>
    <r>
      <t>пгт. Первомайский, ул. Забайкальская,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</si>
  <si>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Забайкальская,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</si>
  <si>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Ленина, д. 27</t>
    </r>
    <r>
      <rPr>
        <vertAlign val="superscript"/>
        <sz val="11"/>
        <rFont val="Times New Roman"/>
        <family val="1"/>
        <charset val="204"/>
      </rPr>
      <t>(1,2)</t>
    </r>
  </si>
  <si>
    <r>
      <t>пгт. Первомайский, ул. Строительная, д. 22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</si>
  <si>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Строительная,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</si>
  <si>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Чернышевского д. 23</t>
    </r>
    <r>
      <rPr>
        <vertAlign val="superscript"/>
        <sz val="11"/>
        <rFont val="Times New Roman"/>
        <family val="1"/>
        <charset val="204"/>
      </rPr>
      <t>(1,3)</t>
    </r>
  </si>
  <si>
    <r>
      <t>пгт. Холбон, ул. Островского , д. 1</t>
    </r>
    <r>
      <rPr>
        <vertAlign val="superscript"/>
        <sz val="11"/>
        <rFont val="Times New Roman"/>
        <family val="1"/>
        <charset val="204"/>
      </rPr>
      <t>(2,3)</t>
    </r>
  </si>
  <si>
    <r>
      <t>пгт. Холбон, ул. Островского, д. 3 a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</si>
  <si>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Партизанская, д. 14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</si>
  <si>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Просвещенская, д. 15</t>
    </r>
    <r>
      <rPr>
        <vertAlign val="superscript"/>
        <sz val="11"/>
        <rFont val="Times New Roman"/>
        <family val="1"/>
        <charset val="204"/>
      </rPr>
      <t>(2)</t>
    </r>
  </si>
  <si>
    <t>г. Шилка, мкр. Аргунь, д. 1*</t>
  </si>
  <si>
    <r>
      <t>г. Шилка, ул. Балябина, д. 127</t>
    </r>
    <r>
      <rPr>
        <vertAlign val="superscript"/>
        <sz val="11"/>
        <rFont val="Times New Roman"/>
        <family val="1"/>
        <charset val="204"/>
      </rPr>
      <t>(1,4)</t>
    </r>
  </si>
  <si>
    <t>г. Шилка, ул. Балябина, д. 133*</t>
  </si>
  <si>
    <t>г. Шилка, ул. Балябина, д. 136*</t>
  </si>
  <si>
    <r>
      <t>г. Шилка, ул. Балябина, д. 148</t>
    </r>
    <r>
      <rPr>
        <vertAlign val="superscript"/>
        <sz val="11"/>
        <rFont val="Times New Roman"/>
        <family val="1"/>
        <charset val="204"/>
      </rPr>
      <t>(1,4)</t>
    </r>
  </si>
  <si>
    <t>г. Шилка, ул. Балябина, д. 77*</t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</si>
  <si>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>(2,3)</t>
    </r>
  </si>
  <si>
    <r>
      <t>г. Шилка, ул. Ленина, д. 54</t>
    </r>
    <r>
      <rPr>
        <vertAlign val="superscript"/>
        <sz val="11"/>
        <rFont val="Times New Roman"/>
        <family val="1"/>
        <charset val="204"/>
      </rPr>
      <t>(1,3)</t>
    </r>
  </si>
  <si>
    <t>г. Шилка, ул. Партизанская, д. 41в*</t>
  </si>
  <si>
    <r>
      <t>г. Шилка, ул. Русская, д. 6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</si>
  <si>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Луговая, д. 1</t>
    </r>
    <r>
      <rPr>
        <vertAlign val="superscript"/>
        <sz val="11"/>
        <rFont val="Times New Roman"/>
        <family val="1"/>
        <charset val="204"/>
      </rPr>
      <t>(3)</t>
    </r>
  </si>
  <si>
    <r>
      <t>г. Чита, б-р Украинский, д. 14</t>
    </r>
    <r>
      <rPr>
        <vertAlign val="superscript"/>
        <sz val="11"/>
        <rFont val="Times New Roman"/>
        <family val="1"/>
        <charset val="204"/>
      </rPr>
      <t>(4)</t>
    </r>
  </si>
  <si>
    <t>г. Чита, б-р. Украинский, д. 15</t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</si>
  <si>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(8)</t>
    </r>
  </si>
  <si>
    <r>
      <t>г. Чита, мкр. 1-й, д. 11</t>
    </r>
    <r>
      <rPr>
        <vertAlign val="superscript"/>
        <sz val="11"/>
        <rFont val="Times New Roman"/>
        <family val="1"/>
        <charset val="204"/>
      </rPr>
      <t>(2,8)</t>
    </r>
  </si>
  <si>
    <r>
      <t>г. Чита, мкр. 1-й, д. 43</t>
    </r>
    <r>
      <rPr>
        <vertAlign val="superscript"/>
        <sz val="11"/>
        <rFont val="Times New Roman"/>
        <family val="1"/>
        <charset val="204"/>
      </rPr>
      <t>(4)</t>
    </r>
  </si>
  <si>
    <r>
      <t>г. Чита, мкр. 6-й, д. 1</t>
    </r>
    <r>
      <rPr>
        <vertAlign val="superscript"/>
        <sz val="11"/>
        <rFont val="Times New Roman"/>
        <family val="1"/>
        <charset val="204"/>
      </rPr>
      <t>(7)</t>
    </r>
  </si>
  <si>
    <r>
      <t>г. Чита, мкр. Гвардейский, д. 8</t>
    </r>
    <r>
      <rPr>
        <vertAlign val="superscript"/>
        <sz val="11"/>
        <rFont val="Times New Roman"/>
        <family val="1"/>
        <charset val="204"/>
      </rPr>
      <t>(1)</t>
    </r>
  </si>
  <si>
    <r>
      <t>г. Чита, пер. Железобетонный,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</si>
  <si>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Советов, д. 13</t>
    </r>
    <r>
      <rPr>
        <vertAlign val="superscript"/>
        <sz val="11"/>
        <rFont val="Times New Roman"/>
        <family val="1"/>
        <charset val="204"/>
      </rPr>
      <t>(1,8)</t>
    </r>
  </si>
  <si>
    <r>
      <t>г. Чита, тр-кт. Молоковский, д. 110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</si>
  <si>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9 Января, д. 55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</si>
  <si>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</si>
  <si>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</si>
  <si>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Автогенная, д. 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</si>
  <si>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Анохина, д. 43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</si>
  <si>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Аргунская, д. 46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</si>
  <si>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Балябина,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</si>
  <si>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Белорусская,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</si>
  <si>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</si>
  <si>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Гагарина, д. 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</si>
  <si>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Горького, д. 30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</si>
  <si>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Горького, д. 38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</si>
  <si>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53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</si>
  <si>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</si>
  <si>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Дивизионная, д. 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</si>
  <si>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Журавлева, д. 16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</si>
  <si>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Журавлева, д. 47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</si>
  <si>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54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</si>
  <si>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91</t>
    </r>
    <r>
      <rPr>
        <vertAlign val="superscript"/>
        <sz val="11"/>
        <rFont val="Times New Roman"/>
        <family val="1"/>
        <charset val="204"/>
      </rPr>
      <t>(1,8)</t>
    </r>
  </si>
  <si>
    <r>
      <t>г. Чита, ул. Забайкальского Рабочего, д. 13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</si>
  <si>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</si>
  <si>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</si>
  <si>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Казачья, д. 3 г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</si>
  <si>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Красной Звезды,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</si>
  <si>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Майская, д. 32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</si>
  <si>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Мостовая, д. 21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</si>
  <si>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Нагорная, д. 85 а</t>
    </r>
    <r>
      <rPr>
        <vertAlign val="superscript"/>
        <sz val="11"/>
        <rFont val="Times New Roman"/>
        <family val="1"/>
        <charset val="204"/>
      </rPr>
      <t>(3)</t>
    </r>
  </si>
  <si>
    <r>
      <t>г. Чита, ул. Нечаева, д. 58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</si>
  <si>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Николая Островского, д. 61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</si>
  <si>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Подгорбунского, д. 3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</si>
  <si>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Путейская, д. 49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</si>
  <si>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Столярова, д. 38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</si>
  <si>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</si>
  <si>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Токмакова, д. 17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</si>
  <si>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Токмакова, д. 3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</si>
  <si>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Угданская, д. 10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</si>
  <si>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Федора Гладкова, д. 8</t>
    </r>
    <r>
      <rPr>
        <vertAlign val="superscript"/>
        <sz val="11"/>
        <rFont val="Times New Roman"/>
        <family val="1"/>
        <charset val="204"/>
      </rPr>
      <t>(9)</t>
    </r>
  </si>
  <si>
    <t>г. Чита, ул. Чайковского, д. 3</t>
  </si>
  <si>
    <r>
      <t>г. Чита, ул. Чайковского,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</si>
  <si>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18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</si>
  <si>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35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</si>
  <si>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Чкалова, д. 46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</si>
  <si>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89</t>
    </r>
    <r>
      <rPr>
        <vertAlign val="superscript"/>
        <sz val="11"/>
        <rFont val="Times New Roman"/>
        <family val="1"/>
        <charset val="204"/>
      </rPr>
      <t>(7)</t>
    </r>
  </si>
  <si>
    <t>Итого по городскому округу ЗАТО п. Горный:</t>
  </si>
  <si>
    <r>
      <t>пгт. Агинское, ул. Калинина, д. 7</t>
    </r>
    <r>
      <rPr>
        <vertAlign val="superscript"/>
        <sz val="11"/>
        <rFont val="Times New Roman"/>
        <family val="1"/>
        <charset val="204"/>
      </rPr>
      <t>(2)</t>
    </r>
  </si>
  <si>
    <t>пгт. Новоорловск, д. 31</t>
  </si>
  <si>
    <r>
      <t>г. Балей, ул. 8 Марта, д. 1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</si>
  <si>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Больничная, д. 1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</si>
  <si>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Октябрьская, д. 98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</si>
  <si>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Советская, д. 46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</si>
  <si>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Якимова, д. 1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</si>
  <si>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(4)</t>
    </r>
  </si>
  <si>
    <t>г. Борзя, ул. Журавлева, д. 2 а*</t>
  </si>
  <si>
    <t>г. Борзя, ул. Лазо, д. 18*</t>
  </si>
  <si>
    <t>г. Борзя, ул. Лазо, д. 20*</t>
  </si>
  <si>
    <r>
      <t>г. Борзя, ул. Лазо, д. 55</t>
    </r>
    <r>
      <rPr>
        <vertAlign val="superscript"/>
        <sz val="11"/>
        <rFont val="Times New Roman"/>
        <family val="1"/>
        <charset val="204"/>
      </rPr>
      <t>(4,2)</t>
    </r>
  </si>
  <si>
    <r>
      <t>г. Борзя, ул. Ленина, д. 14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</si>
  <si>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</si>
  <si>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Савватеевская, д. 2</t>
    </r>
    <r>
      <rPr>
        <vertAlign val="superscript"/>
        <sz val="11"/>
        <rFont val="Times New Roman"/>
        <family val="1"/>
        <charset val="204"/>
      </rPr>
      <t>(2)</t>
    </r>
  </si>
  <si>
    <t>г. Борзя, ул. Чайковского, д. 1а</t>
  </si>
  <si>
    <r>
      <t>г. Борзя, ул. Чайковского, д. 1 б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</si>
  <si>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Чайковского, д. 4</t>
    </r>
    <r>
      <rPr>
        <vertAlign val="superscript"/>
        <sz val="11"/>
        <rFont val="Times New Roman"/>
        <family val="1"/>
        <charset val="204"/>
      </rPr>
      <t>(4,2,3)</t>
    </r>
  </si>
  <si>
    <t>г. Борзя, ул. Чехова, д. 5а</t>
  </si>
  <si>
    <t>г. Борзя, ул. Чехова, д. 5в</t>
  </si>
  <si>
    <r>
      <t>пгт. Шерловая Гора, ул. Матросова, д. 8</t>
    </r>
    <r>
      <rPr>
        <vertAlign val="superscript"/>
        <sz val="11"/>
        <rFont val="Times New Roman"/>
        <family val="1"/>
        <charset val="204"/>
      </rPr>
      <t>(2,3)</t>
    </r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</si>
  <si>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(2)</t>
    </r>
  </si>
  <si>
    <r>
      <t>пгт. Забайкальск, ул. Комсомольская, д. 19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</si>
  <si>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3</t>
    </r>
    <r>
      <rPr>
        <vertAlign val="superscript"/>
        <sz val="11"/>
        <rFont val="Times New Roman"/>
        <family val="1"/>
        <charset val="204"/>
      </rPr>
      <t>(4)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</si>
  <si>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  <family val="1"/>
        <charset val="204"/>
      </rPr>
      <t>(8)</t>
    </r>
  </si>
  <si>
    <r>
      <t>п/ст. Куанда, ул. Советская, д. 10 а</t>
    </r>
    <r>
      <rPr>
        <vertAlign val="superscript"/>
        <sz val="11"/>
        <rFont val="Times New Roman"/>
        <family val="1"/>
        <charset val="204"/>
      </rPr>
      <t>(1,2,6)</t>
    </r>
  </si>
  <si>
    <t xml:space="preserve">п/ст. Куанда, ул. Советская, д. 12 а </t>
  </si>
  <si>
    <r>
      <t>пгт. Могойтуй, ул. Зугалайская, д. 16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</si>
  <si>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</si>
  <si>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(2,4)</t>
    </r>
  </si>
  <si>
    <r>
      <t>г. Могоча, ул. Дроздова, д. 16</t>
    </r>
    <r>
      <rPr>
        <vertAlign val="superscript"/>
        <sz val="11"/>
        <rFont val="Times New Roman"/>
        <family val="1"/>
        <charset val="204"/>
      </rPr>
      <t xml:space="preserve">(1). 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</si>
  <si>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</si>
  <si>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t>г. Могоча, ул. Интернациональная, д. 10</t>
  </si>
  <si>
    <r>
      <t xml:space="preserve"> г. Могоча, ул. Интернациональная, д. 11 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</si>
  <si>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</si>
  <si>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</si>
  <si>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</si>
  <si>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t>г. Могоча, ул. Украинская, д. 36</t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</si>
  <si>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</si>
  <si>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 г. Нерчинск, ул. Красноармейская, д. 82 а</t>
    </r>
    <r>
      <rPr>
        <vertAlign val="superscript"/>
        <sz val="11"/>
        <rFont val="Times New Roman"/>
        <family val="1"/>
        <charset val="204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</si>
  <si>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</si>
  <si>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Ленина, д. 2</t>
    </r>
    <r>
      <rPr>
        <vertAlign val="superscript"/>
        <sz val="11"/>
        <rFont val="Times New Roman"/>
        <family val="1"/>
        <charset val="204"/>
      </rPr>
      <t>(1)</t>
    </r>
  </si>
  <si>
    <t>г. Петровск-Забайкальский, ул. Спортивная, д. 7а</t>
  </si>
  <si>
    <r>
      <t>г. Петровск-Забайкальский, ул. Таежная,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</si>
  <si>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</si>
  <si>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</si>
  <si>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t>пгт. Приаргунск, ул. Воинов Интернационалистов,        д. 4</t>
  </si>
  <si>
    <r>
      <t>пгт. Дровяная, мкр. 1-й, д. 2</t>
    </r>
    <r>
      <rPr>
        <vertAlign val="superscript"/>
        <sz val="11"/>
        <rFont val="Times New Roman"/>
        <family val="1"/>
        <charset val="204"/>
      </rPr>
      <t>(1)</t>
    </r>
  </si>
  <si>
    <r>
      <t>г. Хилок, ул. Октябрьская, д. 19</t>
    </r>
    <r>
      <rPr>
        <vertAlign val="superscript"/>
        <sz val="11"/>
        <rFont val="Times New Roman"/>
        <family val="1"/>
        <charset val="204"/>
      </rPr>
      <t>(3)</t>
    </r>
  </si>
  <si>
    <r>
      <t>г. Хилок, ул. Советская, д. 6</t>
    </r>
    <r>
      <rPr>
        <vertAlign val="superscript"/>
        <sz val="11"/>
        <rFont val="Times New Roman"/>
        <family val="1"/>
        <charset val="204"/>
      </rPr>
      <t>(4)</t>
    </r>
  </si>
  <si>
    <r>
      <t>п/ст. Жипхеген, ул. Таежная, д. 15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</si>
  <si>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42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</si>
  <si>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45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</si>
  <si>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6</t>
    </r>
    <r>
      <rPr>
        <vertAlign val="superscript"/>
        <sz val="11"/>
        <rFont val="Times New Roman"/>
        <family val="1"/>
        <charset val="204"/>
      </rPr>
      <t>(1,2)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</si>
  <si>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</si>
  <si>
    <r>
      <t>п/ст. Ингода, ул. Нагорная, д. 14</t>
    </r>
    <r>
      <rPr>
        <vertAlign val="superscript"/>
        <sz val="11"/>
        <rFont val="Times New Roman"/>
        <family val="1"/>
        <charset val="204"/>
      </rPr>
      <t>(2)</t>
    </r>
  </si>
  <si>
    <r>
      <t>п/ст. Лесная, ул. Таежная, д. 8</t>
    </r>
    <r>
      <rPr>
        <vertAlign val="superscript"/>
        <sz val="11"/>
        <rFont val="Times New Roman"/>
        <family val="1"/>
        <charset val="204"/>
      </rPr>
      <t>(4)</t>
    </r>
  </si>
  <si>
    <r>
      <t>пгт. Дарасун, ул. Калинина, д. 4</t>
    </r>
    <r>
      <rPr>
        <vertAlign val="superscript"/>
        <sz val="11"/>
        <rFont val="Times New Roman"/>
        <family val="1"/>
        <charset val="204"/>
      </rPr>
      <t>(2,3)</t>
    </r>
  </si>
  <si>
    <r>
      <t>пгт. Дарасун, ул. Станционная, д. 6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</si>
  <si>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Братьев Васильевых, д. 17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</si>
  <si>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Верхняя, д. 2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</si>
  <si>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</si>
  <si>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  <family val="1"/>
        <charset val="204"/>
      </rPr>
      <t>(1)</t>
    </r>
  </si>
  <si>
    <r>
      <t>пгт. Карымское, ул. Читинская, д. 11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</si>
  <si>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Читинская, д. 7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</si>
  <si>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Гагарина, д. 19</t>
    </r>
    <r>
      <rPr>
        <vertAlign val="superscript"/>
        <sz val="11"/>
        <rFont val="Times New Roman"/>
        <family val="1"/>
        <charset val="204"/>
      </rPr>
      <t>(3)</t>
    </r>
  </si>
  <si>
    <r>
      <t xml:space="preserve">пгт. Оловянная, ул. Машиностроительная, д. 7а </t>
    </r>
    <r>
      <rPr>
        <vertAlign val="superscript"/>
        <sz val="11"/>
        <rFont val="Times New Roman"/>
        <family val="1"/>
        <charset val="204"/>
      </rPr>
      <t>(8)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</si>
  <si>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/>
    </r>
  </si>
  <si>
    <r>
      <t>пгт. Оловянная, ул. Советская, д. 42</t>
    </r>
    <r>
      <rPr>
        <vertAlign val="superscript"/>
        <sz val="11"/>
        <rFont val="Times New Roman"/>
        <family val="1"/>
        <charset val="204"/>
      </rPr>
      <t>(3)</t>
    </r>
  </si>
  <si>
    <r>
      <t>пгт. Оловянная, ул. Советская, д. 44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</si>
  <si>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мкр. Солнечный, д. 9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</si>
  <si>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ул. Энергетиков, д. 7</t>
    </r>
    <r>
      <rPr>
        <vertAlign val="superscript"/>
        <sz val="11"/>
        <rFont val="Times New Roman"/>
        <family val="1"/>
        <charset val="204"/>
      </rPr>
      <t>(6)</t>
    </r>
  </si>
  <si>
    <r>
      <t>пгт. Ясногорск, ул. Энергетиков, д. 9</t>
    </r>
    <r>
      <rPr>
        <vertAlign val="superscript"/>
        <sz val="11"/>
        <rFont val="Times New Roman"/>
        <family val="1"/>
        <charset val="204"/>
      </rPr>
      <t>(1)</t>
    </r>
  </si>
  <si>
    <r>
      <t>пгт. Кокуй, пер. Школьный, д. 10</t>
    </r>
    <r>
      <rPr>
        <vertAlign val="superscript"/>
        <sz val="11"/>
        <rFont val="Times New Roman"/>
        <family val="1"/>
        <charset val="204"/>
      </rPr>
      <t>(8)</t>
    </r>
  </si>
  <si>
    <t>пгт. Кокуй, ул. Заводская, д. 16</t>
  </si>
  <si>
    <r>
      <t>пгт. Аксёново-Зиловское, ул. Энергетиков, д. 3</t>
    </r>
    <r>
      <rPr>
        <vertAlign val="superscript"/>
        <sz val="11"/>
        <rFont val="Times New Roman"/>
        <family val="1"/>
        <charset val="204"/>
      </rPr>
      <t>(1,2,6)</t>
    </r>
  </si>
  <si>
    <r>
      <t>пгт. Первомайский, нп. Микрорайон, д. 14</t>
    </r>
    <r>
      <rPr>
        <vertAlign val="superscript"/>
        <sz val="11"/>
        <rFont val="Times New Roman"/>
        <family val="1"/>
        <charset val="204"/>
      </rPr>
      <t>(4)</t>
    </r>
  </si>
  <si>
    <r>
      <t>пгт. Первомайский, ул. Ленина д. 10</t>
    </r>
    <r>
      <rPr>
        <vertAlign val="superscript"/>
        <sz val="11"/>
        <rFont val="Times New Roman"/>
        <family val="1"/>
        <charset val="204"/>
      </rPr>
      <t>(6)</t>
    </r>
  </si>
  <si>
    <r>
      <t>пгт. Первомайский, ул. Чернышевского, д. 9</t>
    </r>
    <r>
      <rPr>
        <vertAlign val="superscript"/>
        <sz val="11"/>
        <rFont val="Times New Roman"/>
        <family val="1"/>
        <charset val="204"/>
      </rPr>
      <t>(6)</t>
    </r>
  </si>
  <si>
    <t>г. Шилка, ул. Балябина, д. 156*</t>
  </si>
  <si>
    <t>г. Шилка, ул. Балябина, д. 65*</t>
  </si>
  <si>
    <t>г. Шилка, ул. Им. Пузырева, д. 4*</t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</si>
  <si>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/>
    </r>
  </si>
  <si>
    <t>г. Шилка, ул. Партизанская, д. 7*</t>
  </si>
  <si>
    <r>
      <t>с. Размахнино, ул. Энергетиков, д. 4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</si>
  <si>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Энергетиков, д. 6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</si>
  <si>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1-й, д. 14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</si>
  <si>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28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</si>
  <si>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7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</si>
  <si>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Батарейный, д. 3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</si>
  <si>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Северный, д. 60</t>
    </r>
    <r>
      <rPr>
        <vertAlign val="superscript"/>
        <sz val="11"/>
        <rFont val="Times New Roman"/>
        <family val="1"/>
        <charset val="204"/>
      </rPr>
      <t>(7)</t>
    </r>
  </si>
  <si>
    <r>
      <rPr>
        <sz val="11"/>
        <rFont val="Times New Roman"/>
        <family val="1"/>
        <charset val="204"/>
      </rPr>
      <t>г. Чита, п. Ясный, д. 1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</si>
  <si>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5-я Малая, д. 3 а</t>
    </r>
    <r>
      <rPr>
        <vertAlign val="superscript"/>
        <sz val="11"/>
        <rFont val="Times New Roman"/>
        <family val="1"/>
        <charset val="204"/>
      </rPr>
      <t>(3)</t>
    </r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</si>
  <si>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(6)</t>
    </r>
  </si>
  <si>
    <t>г. Чита, ул. Амурская, д. 48</t>
  </si>
  <si>
    <r>
      <t xml:space="preserve">г. Чита, ул. Амурская, д. 82 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</si>
  <si>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Ангарская,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</si>
  <si>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Ангарская, д. 72</t>
    </r>
    <r>
      <rPr>
        <vertAlign val="superscript"/>
        <sz val="11"/>
        <rFont val="Times New Roman"/>
        <family val="1"/>
        <charset val="204"/>
      </rPr>
      <t>(1,6)</t>
    </r>
  </si>
  <si>
    <r>
      <t>г. Чита, ул. Бекетова, д. 38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</si>
  <si>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Белорусская, д. 48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</si>
  <si>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Бориса Кларка,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</si>
  <si>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Бутина, д. 107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</si>
  <si>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Бутина, д. 73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</si>
  <si>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Бутина, д. 82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</si>
  <si>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</si>
  <si>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Дивизионная, д. 6 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</si>
  <si>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Евгения Гаюсана, д. 44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</si>
  <si>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6 а</t>
    </r>
    <r>
      <rPr>
        <vertAlign val="superscript"/>
        <sz val="11"/>
        <rFont val="Times New Roman"/>
        <family val="1"/>
        <charset val="204"/>
      </rPr>
      <t>(4)</t>
    </r>
  </si>
  <si>
    <r>
      <rPr>
        <sz val="11"/>
        <rFont val="Times New Roman"/>
        <family val="1"/>
        <charset val="204"/>
      </rPr>
      <t>г. Чита, ул. Журавлева, д. 61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</si>
  <si>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Кайдаловская, д. 3</t>
    </r>
    <r>
      <rPr>
        <vertAlign val="superscript"/>
        <sz val="11"/>
        <rFont val="Times New Roman"/>
        <family val="1"/>
        <charset val="204"/>
      </rPr>
      <t>(2)</t>
    </r>
  </si>
  <si>
    <t xml:space="preserve">г. Чита, ул. Карла Маркса, д. 12 </t>
  </si>
  <si>
    <r>
      <t>г. Чита, ул. Красной Звезды, д. 24</t>
    </r>
    <r>
      <rPr>
        <vertAlign val="superscript"/>
        <sz val="11"/>
        <rFont val="Times New Roman"/>
        <family val="1"/>
        <charset val="204"/>
      </rPr>
      <t>(2)</t>
    </r>
  </si>
  <si>
    <r>
      <rPr>
        <sz val="11"/>
        <rFont val="Times New Roman"/>
        <family val="1"/>
        <charset val="204"/>
      </rPr>
      <t>г. Чита, ул. Красного Восстания, д. 17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</si>
  <si>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Курнатовского, д. 72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</si>
  <si>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Ленина, д. 125</t>
    </r>
    <r>
      <rPr>
        <vertAlign val="superscript"/>
        <sz val="11"/>
        <rFont val="Times New Roman"/>
        <family val="1"/>
        <charset val="204"/>
      </rPr>
      <t>(8)</t>
    </r>
  </si>
  <si>
    <r>
      <rPr>
        <sz val="11"/>
        <rFont val="Times New Roman"/>
        <family val="1"/>
        <charset val="204"/>
      </rPr>
      <t>г. Чита, ул. Ленина, д. 58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</si>
  <si>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Ленина, д. 97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</si>
  <si>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Ленинградская, д. 47 а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</si>
  <si>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76</t>
    </r>
    <r>
      <rPr>
        <vertAlign val="superscript"/>
        <sz val="11"/>
        <rFont val="Times New Roman"/>
        <family val="1"/>
        <charset val="204"/>
      </rPr>
      <t>(1,2)</t>
    </r>
  </si>
  <si>
    <t>г. Чита, ул. Ленинградская, д. 77а</t>
  </si>
  <si>
    <r>
      <t>г. Чита, ул. Ленинградская, д. 78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</si>
  <si>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80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</si>
  <si>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Ломоносова, д. 42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</si>
  <si>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Нагорная, д. 19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</si>
  <si>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Новобульварная, д. 42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</si>
  <si>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Новобульварная, д. 42 а</t>
    </r>
    <r>
      <rPr>
        <vertAlign val="superscript"/>
        <sz val="11"/>
        <rFont val="Times New Roman"/>
        <family val="1"/>
        <charset val="204"/>
      </rPr>
      <t>(2)</t>
    </r>
  </si>
  <si>
    <r>
      <rPr>
        <sz val="11"/>
        <rFont val="Times New Roman"/>
        <family val="1"/>
        <charset val="204"/>
      </rPr>
      <t>г. Чита, ул. Новобульварная, д. 42 б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</si>
  <si>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Новобульварная, д. 42 в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</si>
  <si>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Прибрежная, д. 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</si>
  <si>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Смоленская, д. 29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</si>
  <si>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Столярова,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</si>
  <si>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Строителей, д. 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</si>
  <si>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</si>
  <si>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/>
    </r>
  </si>
  <si>
    <r>
      <t>г. Чита, ул. Хабаровская, д. 25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</si>
  <si>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Чайковского, д. 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</si>
  <si>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87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</si>
  <si>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Юности, д. 23</t>
    </r>
    <r>
      <rPr>
        <vertAlign val="superscript"/>
        <sz val="11"/>
        <rFont val="Times New Roman"/>
        <family val="1"/>
        <charset val="204"/>
      </rPr>
      <t>(1)</t>
    </r>
  </si>
  <si>
    <r>
      <t>пгт. Агинское, ул. Калинина, д. 3</t>
    </r>
    <r>
      <rPr>
        <vertAlign val="superscript"/>
        <sz val="11"/>
        <rFont val="Times New Roman"/>
        <family val="1"/>
        <charset val="204"/>
      </rPr>
      <t>(4)</t>
    </r>
  </si>
  <si>
    <r>
      <t>пгт. Агинское, ул. Клименко, д. 16</t>
    </r>
    <r>
      <rPr>
        <vertAlign val="superscript"/>
        <sz val="11"/>
        <rFont val="Times New Roman"/>
        <family val="1"/>
        <charset val="204"/>
      </rPr>
      <t>(11)</t>
    </r>
  </si>
  <si>
    <r>
      <t>пгт. Новоорловск, д. 20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</si>
  <si>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Промышленная, д. 39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</si>
  <si>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Пушкина, д. 5</t>
    </r>
    <r>
      <rPr>
        <vertAlign val="superscript"/>
        <sz val="11"/>
        <rFont val="Times New Roman"/>
        <family val="1"/>
        <charset val="204"/>
      </rPr>
      <t>(1)</t>
    </r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</si>
  <si>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(6)</t>
    </r>
  </si>
  <si>
    <r>
      <t>пгт. Шерловая Гора, ул. Шахтерская, д. 2</t>
    </r>
    <r>
      <rPr>
        <vertAlign val="superscript"/>
        <sz val="11"/>
        <rFont val="Times New Roman"/>
        <family val="1"/>
        <charset val="204"/>
      </rPr>
      <t>(8)</t>
    </r>
  </si>
  <si>
    <t>нп. Рудник Солонечный, ул. Мира, д. 34</t>
  </si>
  <si>
    <r>
      <t>пгт. Новая Чара, ул. Магистральная, д. 16</t>
    </r>
    <r>
      <rPr>
        <vertAlign val="superscript"/>
        <sz val="11"/>
        <rFont val="Times New Roman"/>
        <family val="1"/>
        <charset val="204"/>
      </rPr>
      <t>(2,8)</t>
    </r>
  </si>
  <si>
    <r>
      <t>пгт. Новая Чара, ул. Магистральная, д. 18</t>
    </r>
    <r>
      <rPr>
        <vertAlign val="superscript"/>
        <sz val="11"/>
        <rFont val="Times New Roman"/>
        <family val="1"/>
        <charset val="204"/>
      </rPr>
      <t>(1)</t>
    </r>
  </si>
  <si>
    <r>
      <t>пгт. Новая Чара, ул. Магистральная, д. 30</t>
    </r>
    <r>
      <rPr>
        <vertAlign val="superscript"/>
        <sz val="11"/>
        <rFont val="Times New Roman"/>
        <family val="1"/>
        <charset val="204"/>
      </rPr>
      <t>(1)</t>
    </r>
  </si>
  <si>
    <r>
      <t>пгт. Дарасун, ул. Сосняк, д. 1</t>
    </r>
    <r>
      <rPr>
        <vertAlign val="superscript"/>
        <sz val="11"/>
        <rFont val="Times New Roman"/>
        <family val="1"/>
        <charset val="204"/>
      </rPr>
      <t>(4)</t>
    </r>
  </si>
  <si>
    <r>
      <t>пгт. Курорт Дарасун, ул. Верхняя, д. 14</t>
    </r>
    <r>
      <rPr>
        <vertAlign val="superscript"/>
        <sz val="11"/>
        <rFont val="Times New Roman"/>
        <family val="1"/>
        <charset val="204"/>
      </rPr>
      <t>(1)</t>
    </r>
  </si>
  <si>
    <t>г. Могоча, ул. Интернациональная, д. 13</t>
  </si>
  <si>
    <t>г. Могоча, ул. Интернациональная, д. 28 а</t>
  </si>
  <si>
    <r>
      <t>г. Могоча, ул. Интернациональная, д. 31</t>
    </r>
    <r>
      <rPr>
        <vertAlign val="superscript"/>
        <sz val="11"/>
        <rFont val="Times New Roman"/>
        <family val="1"/>
        <charset val="204"/>
      </rPr>
      <t>(4)</t>
    </r>
  </si>
  <si>
    <t>г. Могоча, ул. Высотная, д. 14</t>
  </si>
  <si>
    <t>Итого Оловяннинскому муниципальному округу:</t>
  </si>
  <si>
    <r>
      <t>пгт. Оловянная, ул. Гагарина, д. 15 а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</si>
  <si>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6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</si>
  <si>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ул. Молодежная, д. 4</t>
    </r>
    <r>
      <rPr>
        <vertAlign val="superscript"/>
        <sz val="11"/>
        <rFont val="Times New Roman"/>
        <family val="1"/>
        <charset val="204"/>
      </rPr>
      <t>(1)</t>
    </r>
  </si>
  <si>
    <t>г. Петровск-Забайкальский, ул. Островского, д. 32а</t>
  </si>
  <si>
    <t>г. Петровск-Забайкальский, ул. Островского, д. 32д</t>
  </si>
  <si>
    <r>
      <t>с. Верх-Усугли, ул. Первомайская, д. 6</t>
    </r>
    <r>
      <rPr>
        <vertAlign val="superscript"/>
        <sz val="11"/>
        <rFont val="Times New Roman"/>
        <family val="1"/>
        <charset val="204"/>
      </rPr>
      <t>(1)</t>
    </r>
  </si>
  <si>
    <t>Итого по Хилокскомй муниципальному округу:</t>
  </si>
  <si>
    <t>Итого Чернышевскому муниципальному округу:</t>
  </si>
  <si>
    <r>
      <t>пгт. Аксёново-Зиловское, ул. Энергетиков, д. 4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</si>
  <si>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Карла Маркса, д. 18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</si>
  <si>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Комсомольская, д. 28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</si>
  <si>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Северная, д. 2 д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</si>
  <si>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Заводская, д. 9</t>
    </r>
    <r>
      <rPr>
        <vertAlign val="superscript"/>
        <sz val="11"/>
        <rFont val="Times New Roman"/>
        <family val="1"/>
        <charset val="204"/>
      </rPr>
      <t>(4)</t>
    </r>
  </si>
  <si>
    <r>
      <t>пгт. Атамановка, ул. Матюгина, д. 131</t>
    </r>
    <r>
      <rPr>
        <vertAlign val="superscript"/>
        <sz val="11"/>
        <rFont val="Times New Roman"/>
        <family val="1"/>
        <charset val="204"/>
      </rPr>
      <t>(6)</t>
    </r>
  </si>
  <si>
    <r>
      <t>с. Засопка, ул. Пионерская, д. 3</t>
    </r>
    <r>
      <rPr>
        <vertAlign val="superscript"/>
        <sz val="11"/>
        <rFont val="Times New Roman"/>
        <family val="1"/>
        <charset val="204"/>
      </rPr>
      <t>(2)</t>
    </r>
  </si>
  <si>
    <r>
      <rPr>
        <sz val="11"/>
        <rFont val="Times New Roman"/>
        <family val="1"/>
        <charset val="204"/>
      </rPr>
      <t>пгт. Первомайский, нп. Микрорайон, д. 2</t>
    </r>
    <r>
      <rPr>
        <vertAlign val="superscript"/>
        <sz val="11"/>
        <rFont val="Times New Roman"/>
        <family val="1"/>
        <charset val="204"/>
      </rPr>
      <t>(1,6)</t>
    </r>
  </si>
  <si>
    <r>
      <t>г. Шилка, мкр. Аргунь, д. 3</t>
    </r>
    <r>
      <rPr>
        <vertAlign val="superscript"/>
        <sz val="11"/>
        <rFont val="Times New Roman"/>
        <family val="1"/>
        <charset val="204"/>
      </rPr>
      <t>(2)</t>
    </r>
  </si>
  <si>
    <t>г. Чита, ул. Бабушкина, д. 32 а</t>
  </si>
  <si>
    <t>г. Чита, ул. Дивизионная, д. 8а</t>
  </si>
  <si>
    <t>пгт. Дровяная, мкр. 1-й, д. 8</t>
  </si>
  <si>
    <t>пгт. Новокручининский, ул. Площадка-2, д. 4</t>
  </si>
  <si>
    <r>
      <rPr>
        <sz val="11"/>
        <rFont val="Times New Roman"/>
        <family val="1"/>
        <charset val="204"/>
      </rPr>
      <t>с. Верх-Чита, ул. Центральная, д. 7</t>
    </r>
    <r>
      <rPr>
        <vertAlign val="superscript"/>
        <sz val="11"/>
        <rFont val="Times New Roman"/>
        <family val="1"/>
        <charset val="204"/>
      </rPr>
      <t>(1)</t>
    </r>
  </si>
  <si>
    <r>
      <rPr>
        <sz val="11"/>
        <rFont val="Times New Roman"/>
        <family val="1"/>
        <charset val="204"/>
      </rPr>
      <t>с. Верх-Чита, ул. Школьная, д. 8</t>
    </r>
    <r>
      <rPr>
        <vertAlign val="superscript"/>
        <sz val="11"/>
        <rFont val="Times New Roman"/>
        <family val="1"/>
        <charset val="204"/>
      </rPr>
      <t>(1)</t>
    </r>
  </si>
  <si>
    <t>в том числе по  городскому поселению "Кокуйское":</t>
  </si>
  <si>
    <t>в том числе по  городскому поселению "Чернышевское":</t>
  </si>
  <si>
    <t>г. Шилка, ул. Партизанская, д. 41а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</si>
  <si>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</si>
  <si>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</si>
  <si>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</si>
  <si>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</si>
  <si>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</si>
  <si>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</si>
  <si>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</si>
  <si>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</si>
  <si>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</si>
  <si>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</si>
  <si>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</si>
  <si>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</si>
  <si>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".</t>
  </si>
  <si>
    <t xml:space="preserve">                             от 6 августа 2025 года № 428)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</si>
</sst>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[$-419]General"/>
    <numFmt numFmtId="166" formatCode="#,##0.00&quot; &quot;[$руб.-419];[Red]&quot;-&quot;#,##0.00&quot; &quot;[$руб.-419]"/>
    <numFmt numFmtId="167" formatCode="_-* #,##0.00_р_._-;\-* #,##0.00_р_._-;_-* &quot;-&quot;??_р_._-;_-@_-"/>
  </numFmts>
  <fonts count="29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60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5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7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27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27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54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11" fillId="2" borderId="0" xfId="0" applyFont="1" applyFill="1"/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3" fillId="2" borderId="0" xfId="0" applyFont="1" applyFill="1"/>
    <xf numFmtId="0" fontId="11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2" borderId="0" xfId="0" applyFont="1" applyFill="1"/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3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6" fillId="2" borderId="0" xfId="0" applyFont="1" applyFill="1"/>
    <xf numFmtId="0" fontId="13" fillId="3" borderId="0" xfId="0" applyFont="1" applyFill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/>
    <xf numFmtId="3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7" fillId="3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3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6" fillId="3" borderId="1" xfId="0" applyFont="1" applyFill="1" applyBorder="1" applyAlignment="1">
      <alignment horizontal="right"/>
    </xf>
    <xf numFmtId="4" fontId="7" fillId="3" borderId="0" xfId="0" applyNumberFormat="1" applyFont="1" applyFill="1"/>
    <xf numFmtId="0" fontId="6" fillId="3" borderId="0" xfId="0" applyFont="1" applyFill="1"/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>
      <alignment horizontal="center" wrapText="1"/>
    </xf>
    <xf numFmtId="4" fontId="6" fillId="3" borderId="1" xfId="48" applyNumberFormat="1" applyFont="1" applyFill="1" applyBorder="1" applyAlignment="1" applyProtection="1">
      <alignment horizontal="right"/>
    </xf>
    <xf numFmtId="3" fontId="6" fillId="3" borderId="1" xfId="48" applyNumberFormat="1" applyFont="1" applyFill="1" applyBorder="1" applyAlignment="1" applyProtection="1">
      <alignment horizontal="right"/>
    </xf>
    <xf numFmtId="4" fontId="6" fillId="3" borderId="1" xfId="0" applyNumberFormat="1" applyFont="1" applyFill="1" applyBorder="1" applyAlignment="1" applyProtection="1">
      <alignment horizontal="right"/>
    </xf>
    <xf numFmtId="4" fontId="6" fillId="3" borderId="1" xfId="48" applyNumberFormat="1" applyFont="1" applyFill="1" applyBorder="1" applyAlignment="1">
      <alignment horizontal="right" wrapText="1"/>
    </xf>
    <xf numFmtId="49" fontId="6" fillId="3" borderId="1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 applyProtection="1">
      <alignment horizontal="right"/>
    </xf>
    <xf numFmtId="0" fontId="6" fillId="3" borderId="1" xfId="0" applyFont="1" applyFill="1" applyBorder="1"/>
    <xf numFmtId="0" fontId="12" fillId="3" borderId="0" xfId="0" applyFont="1" applyFill="1"/>
    <xf numFmtId="0" fontId="12" fillId="3" borderId="1" xfId="48" applyFont="1" applyFill="1" applyBorder="1" applyAlignment="1">
      <alignment horizontal="center" wrapText="1"/>
    </xf>
    <xf numFmtId="0" fontId="12" fillId="3" borderId="1" xfId="0" applyFont="1" applyFill="1" applyBorder="1" applyAlignment="1" applyProtection="1">
      <alignment horizontal="center"/>
    </xf>
    <xf numFmtId="1" fontId="12" fillId="3" borderId="1" xfId="0" applyNumberFormat="1" applyFont="1" applyFill="1" applyBorder="1" applyAlignment="1" applyProtection="1">
      <alignment horizontal="right" wrapText="1"/>
    </xf>
    <xf numFmtId="0" fontId="6" fillId="3" borderId="1" xfId="31" applyFont="1" applyFill="1" applyBorder="1" applyAlignment="1" applyProtection="1">
      <alignment wrapText="1"/>
    </xf>
    <xf numFmtId="0" fontId="6" fillId="3" borderId="1" xfId="48" applyFont="1" applyFill="1" applyBorder="1" applyAlignment="1">
      <alignment horizontal="center" wrapText="1"/>
    </xf>
    <xf numFmtId="1" fontId="6" fillId="3" borderId="1" xfId="0" applyNumberFormat="1" applyFont="1" applyFill="1" applyBorder="1" applyAlignment="1" applyProtection="1">
      <alignment horizontal="center" wrapText="1"/>
    </xf>
    <xf numFmtId="4" fontId="6" fillId="3" borderId="1" xfId="39" applyNumberFormat="1" applyFont="1" applyFill="1" applyBorder="1" applyAlignment="1" applyProtection="1">
      <alignment horizontal="right" wrapText="1"/>
    </xf>
    <xf numFmtId="49" fontId="6" fillId="3" borderId="1" xfId="48" applyNumberFormat="1" applyFont="1" applyFill="1" applyBorder="1" applyAlignment="1" applyProtection="1">
      <alignment horizontal="right" wrapText="1"/>
    </xf>
    <xf numFmtId="17" fontId="6" fillId="3" borderId="1" xfId="0" applyNumberFormat="1" applyFont="1" applyFill="1" applyBorder="1" applyAlignment="1" applyProtection="1">
      <alignment horizontal="right" wrapText="1"/>
    </xf>
    <xf numFmtId="2" fontId="6" fillId="3" borderId="1" xfId="0" applyNumberFormat="1" applyFont="1" applyFill="1" applyBorder="1" applyAlignment="1">
      <alignment horizontal="center"/>
    </xf>
    <xf numFmtId="0" fontId="6" fillId="3" borderId="1" xfId="48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right" wrapText="1"/>
    </xf>
    <xf numFmtId="49" fontId="6" fillId="3" borderId="1" xfId="48" applyNumberFormat="1" applyFont="1" applyFill="1" applyBorder="1" applyAlignment="1" applyProtection="1">
      <alignment horizontal="right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3" borderId="3" xfId="0" applyNumberFormat="1" applyFont="1" applyFill="1" applyBorder="1"/>
    <xf numFmtId="4" fontId="6" fillId="3" borderId="0" xfId="0" applyNumberFormat="1" applyFont="1" applyFill="1"/>
    <xf numFmtId="3" fontId="6" fillId="3" borderId="0" xfId="0" applyNumberFormat="1" applyFont="1" applyFill="1"/>
    <xf numFmtId="4" fontId="6" fillId="3" borderId="3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3" fontId="6" fillId="3" borderId="2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4" fontId="6" fillId="3" borderId="5" xfId="0" applyNumberFormat="1" applyFont="1" applyFill="1" applyBorder="1"/>
    <xf numFmtId="0" fontId="6" fillId="3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4" fontId="6" fillId="3" borderId="6" xfId="0" applyNumberFormat="1" applyFont="1" applyFill="1" applyBorder="1"/>
    <xf numFmtId="3" fontId="6" fillId="3" borderId="6" xfId="0" applyNumberFormat="1" applyFont="1" applyFill="1" applyBorder="1"/>
    <xf numFmtId="0" fontId="6" fillId="3" borderId="2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" fontId="6" fillId="3" borderId="6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/>
    </xf>
    <xf numFmtId="4" fontId="12" fillId="3" borderId="7" xfId="0" applyNumberFormat="1" applyFont="1" applyFill="1" applyBorder="1"/>
    <xf numFmtId="3" fontId="12" fillId="3" borderId="7" xfId="0" applyNumberFormat="1" applyFont="1" applyFill="1" applyBorder="1"/>
    <xf numFmtId="4" fontId="12" fillId="3" borderId="7" xfId="0" applyNumberFormat="1" applyFont="1" applyFill="1" applyBorder="1" applyAlignment="1">
      <alignment horizontal="right"/>
    </xf>
    <xf numFmtId="0" fontId="12" fillId="3" borderId="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/>
    </xf>
    <xf numFmtId="4" fontId="6" fillId="3" borderId="7" xfId="0" applyNumberFormat="1" applyFont="1" applyFill="1" applyBorder="1"/>
    <xf numFmtId="3" fontId="6" fillId="3" borderId="7" xfId="0" applyNumberFormat="1" applyFont="1" applyFill="1" applyBorder="1"/>
    <xf numFmtId="4" fontId="6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/>
    </xf>
    <xf numFmtId="4" fontId="12" fillId="3" borderId="6" xfId="0" applyNumberFormat="1" applyFont="1" applyFill="1" applyBorder="1"/>
    <xf numFmtId="3" fontId="12" fillId="3" borderId="6" xfId="0" applyNumberFormat="1" applyFont="1" applyFill="1" applyBorder="1"/>
    <xf numFmtId="4" fontId="12" fillId="3" borderId="6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12" fillId="3" borderId="0" xfId="0" applyFont="1" applyFill="1" applyAlignment="1">
      <alignment wrapText="1"/>
    </xf>
    <xf numFmtId="0" fontId="16" fillId="3" borderId="0" xfId="0" applyFont="1" applyFill="1"/>
    <xf numFmtId="4" fontId="12" fillId="3" borderId="1" xfId="0" applyNumberFormat="1" applyFont="1" applyFill="1" applyBorder="1" applyAlignment="1">
      <alignment horizontal="right" wrapText="1"/>
    </xf>
    <xf numFmtId="3" fontId="12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18" fillId="3" borderId="0" xfId="0" applyFont="1" applyFill="1"/>
    <xf numFmtId="4" fontId="18" fillId="3" borderId="0" xfId="0" applyNumberFormat="1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" fontId="6" fillId="3" borderId="0" xfId="0" applyNumberFormat="1" applyFont="1" applyFill="1" applyAlignment="1">
      <alignment horizontal="right" wrapText="1"/>
    </xf>
    <xf numFmtId="3" fontId="6" fillId="3" borderId="1" xfId="0" applyNumberFormat="1" applyFont="1" applyFill="1" applyBorder="1" applyAlignment="1" applyProtection="1">
      <alignment horizontal="right"/>
    </xf>
    <xf numFmtId="0" fontId="12" fillId="3" borderId="1" xfId="0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3" fontId="6" fillId="3" borderId="2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4" fontId="12" fillId="3" borderId="7" xfId="0" applyNumberFormat="1" applyFont="1" applyFill="1" applyBorder="1" applyAlignment="1">
      <alignment horizontal="right" wrapText="1"/>
    </xf>
    <xf numFmtId="3" fontId="12" fillId="3" borderId="7" xfId="0" applyNumberFormat="1" applyFont="1" applyFill="1" applyBorder="1" applyAlignment="1">
      <alignment horizontal="right" wrapText="1"/>
    </xf>
    <xf numFmtId="0" fontId="12" fillId="3" borderId="7" xfId="0" applyFont="1" applyFill="1" applyBorder="1" applyAlignment="1">
      <alignment horizontal="right" wrapText="1"/>
    </xf>
    <xf numFmtId="4" fontId="6" fillId="3" borderId="6" xfId="0" applyNumberFormat="1" applyFont="1" applyFill="1" applyBorder="1" applyAlignment="1">
      <alignment horizontal="right" wrapText="1"/>
    </xf>
    <xf numFmtId="3" fontId="6" fillId="3" borderId="6" xfId="0" applyNumberFormat="1" applyFont="1" applyFill="1" applyBorder="1" applyAlignment="1">
      <alignment horizontal="right" wrapText="1"/>
    </xf>
    <xf numFmtId="4" fontId="6" fillId="3" borderId="7" xfId="0" applyNumberFormat="1" applyFont="1" applyFill="1" applyBorder="1" applyAlignment="1">
      <alignment horizontal="right" wrapText="1"/>
    </xf>
    <xf numFmtId="4" fontId="6" fillId="3" borderId="8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4" fontId="6" fillId="3" borderId="4" xfId="0" applyNumberFormat="1" applyFont="1" applyFill="1" applyBorder="1" applyAlignment="1">
      <alignment horizontal="right" wrapText="1"/>
    </xf>
    <xf numFmtId="4" fontId="12" fillId="3" borderId="6" xfId="0" applyNumberFormat="1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0" fontId="6" fillId="3" borderId="5" xfId="48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right" wrapText="1"/>
    </xf>
    <xf numFmtId="3" fontId="12" fillId="3" borderId="2" xfId="0" applyNumberFormat="1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right" wrapText="1"/>
    </xf>
    <xf numFmtId="0" fontId="19" fillId="3" borderId="0" xfId="0" applyFont="1" applyFill="1"/>
    <xf numFmtId="0" fontId="6" fillId="3" borderId="4" xfId="0" applyFont="1" applyFill="1" applyBorder="1" applyAlignment="1" applyProtection="1">
      <alignment wrapText="1"/>
      <protection locked="0"/>
    </xf>
    <xf numFmtId="3" fontId="6" fillId="3" borderId="7" xfId="0" applyNumberFormat="1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right" wrapText="1"/>
    </xf>
    <xf numFmtId="0" fontId="6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right" wrapText="1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right" wrapText="1"/>
    </xf>
    <xf numFmtId="3" fontId="6" fillId="3" borderId="10" xfId="0" applyNumberFormat="1" applyFont="1" applyFill="1" applyBorder="1" applyAlignment="1">
      <alignment horizontal="right" wrapText="1"/>
    </xf>
    <xf numFmtId="0" fontId="6" fillId="3" borderId="10" xfId="0" applyFont="1" applyFill="1" applyBorder="1" applyAlignment="1">
      <alignment horizontal="right" wrapText="1"/>
    </xf>
    <xf numFmtId="0" fontId="6" fillId="3" borderId="7" xfId="0" applyFont="1" applyFill="1" applyBorder="1" applyAlignment="1" applyProtection="1">
      <alignment wrapText="1"/>
      <protection locked="0"/>
    </xf>
    <xf numFmtId="4" fontId="6" fillId="3" borderId="0" xfId="0" applyNumberFormat="1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0" xfId="0" applyFont="1" applyFill="1"/>
    <xf numFmtId="0" fontId="12" fillId="0" borderId="1" xfId="0" applyFont="1" applyBorder="1"/>
    <xf numFmtId="4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wrapText="1"/>
    </xf>
    <xf numFmtId="0" fontId="0" fillId="3" borderId="0" xfId="0" applyFill="1"/>
    <xf numFmtId="0" fontId="11" fillId="3" borderId="0" xfId="0" applyFont="1" applyFill="1"/>
    <xf numFmtId="3" fontId="6" fillId="3" borderId="0" xfId="0" applyNumberFormat="1" applyFont="1" applyFill="1" applyAlignment="1">
      <alignment wrapText="1"/>
    </xf>
    <xf numFmtId="3" fontId="6" fillId="4" borderId="1" xfId="0" applyNumberFormat="1" applyFont="1" applyFill="1" applyBorder="1" applyAlignment="1">
      <alignment wrapText="1"/>
    </xf>
    <xf numFmtId="0" fontId="20" fillId="3" borderId="0" xfId="0" applyFont="1" applyFill="1"/>
    <xf numFmtId="0" fontId="9" fillId="3" borderId="0" xfId="0" applyFont="1" applyFill="1" applyAlignment="1">
      <alignment wrapText="1"/>
    </xf>
    <xf numFmtId="0" fontId="21" fillId="3" borderId="0" xfId="0" applyFont="1" applyFill="1"/>
    <xf numFmtId="0" fontId="15" fillId="3" borderId="0" xfId="0" applyFont="1" applyFill="1"/>
    <xf numFmtId="0" fontId="12" fillId="3" borderId="1" xfId="0" applyFont="1" applyFill="1" applyBorder="1"/>
    <xf numFmtId="0" fontId="6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/>
    <xf numFmtId="0" fontId="9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/>
    <xf numFmtId="0" fontId="23" fillId="2" borderId="1" xfId="0" applyFont="1" applyFill="1" applyBorder="1" applyAlignment="1" applyProtection="1">
      <alignment wrapText="1"/>
      <protection locked="0"/>
    </xf>
    <xf numFmtId="0" fontId="24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4" fontId="12" fillId="0" borderId="1" xfId="0" applyNumberFormat="1" applyFont="1" applyBorder="1" applyAlignment="1" applyProtection="1">
      <alignment wrapText="1"/>
      <protection locked="0"/>
    </xf>
    <xf numFmtId="3" fontId="12" fillId="0" borderId="1" xfId="0" applyNumberFormat="1" applyFont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4" fontId="6" fillId="0" borderId="1" xfId="0" applyNumberFormat="1" applyFont="1" applyBorder="1" applyAlignment="1" applyProtection="1">
      <alignment wrapText="1"/>
      <protection locked="0"/>
    </xf>
    <xf numFmtId="3" fontId="6" fillId="0" borderId="1" xfId="0" applyNumberFormat="1" applyFont="1" applyBorder="1" applyAlignment="1" applyProtection="1">
      <alignment wrapText="1"/>
      <protection locked="0"/>
    </xf>
    <xf numFmtId="4" fontId="12" fillId="2" borderId="1" xfId="0" applyNumberFormat="1" applyFont="1" applyFill="1" applyBorder="1" applyAlignment="1" applyProtection="1">
      <alignment wrapText="1"/>
      <protection locked="0"/>
    </xf>
    <xf numFmtId="3" fontId="12" fillId="2" borderId="1" xfId="0" applyNumberFormat="1" applyFont="1" applyFill="1" applyBorder="1" applyAlignment="1" applyProtection="1">
      <alignment wrapText="1"/>
      <protection locked="0"/>
    </xf>
    <xf numFmtId="0" fontId="13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4" fontId="12" fillId="3" borderId="1" xfId="0" applyNumberFormat="1" applyFont="1" applyFill="1" applyBorder="1" applyAlignment="1" applyProtection="1">
      <alignment wrapText="1"/>
      <protection locked="0"/>
    </xf>
    <xf numFmtId="3" fontId="12" fillId="3" borderId="1" xfId="0" applyNumberFormat="1" applyFont="1" applyFill="1" applyBorder="1" applyAlignment="1" applyProtection="1">
      <alignment wrapText="1"/>
      <protection locked="0"/>
    </xf>
    <xf numFmtId="0" fontId="13" fillId="3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3" borderId="2" xfId="0" applyNumberFormat="1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wrapText="1"/>
      <protection locked="0"/>
    </xf>
    <xf numFmtId="0" fontId="7" fillId="3" borderId="0" xfId="0" applyFont="1" applyFill="1" applyProtection="1">
      <protection locked="0"/>
    </xf>
    <xf numFmtId="4" fontId="6" fillId="3" borderId="4" xfId="0" applyNumberFormat="1" applyFont="1" applyFill="1" applyBorder="1" applyAlignment="1" applyProtection="1">
      <alignment wrapText="1"/>
      <protection locked="0"/>
    </xf>
    <xf numFmtId="4" fontId="6" fillId="3" borderId="5" xfId="0" applyNumberFormat="1" applyFont="1" applyFill="1" applyBorder="1" applyAlignment="1" applyProtection="1">
      <alignment wrapText="1"/>
      <protection locked="0"/>
    </xf>
    <xf numFmtId="4" fontId="6" fillId="3" borderId="6" xfId="0" applyNumberFormat="1" applyFont="1" applyFill="1" applyBorder="1" applyAlignment="1" applyProtection="1">
      <alignment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 wrapText="1"/>
    </xf>
    <xf numFmtId="0" fontId="6" fillId="3" borderId="2" xfId="0" applyFont="1" applyFill="1" applyBorder="1" applyAlignment="1" applyProtection="1">
      <alignment wrapText="1"/>
      <protection locked="0"/>
    </xf>
    <xf numFmtId="3" fontId="6" fillId="3" borderId="2" xfId="0" applyNumberFormat="1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3" fontId="6" fillId="3" borderId="6" xfId="0" applyNumberFormat="1" applyFont="1" applyFill="1" applyBorder="1" applyAlignment="1" applyProtection="1">
      <alignment wrapText="1"/>
      <protection locked="0"/>
    </xf>
    <xf numFmtId="4" fontId="6" fillId="3" borderId="11" xfId="0" applyNumberFormat="1" applyFont="1" applyFill="1" applyBorder="1" applyAlignment="1" applyProtection="1">
      <alignment wrapText="1"/>
      <protection locked="0"/>
    </xf>
    <xf numFmtId="4" fontId="6" fillId="3" borderId="12" xfId="0" applyNumberFormat="1" applyFont="1" applyFill="1" applyBorder="1" applyAlignment="1" applyProtection="1">
      <alignment wrapText="1"/>
      <protection locked="0"/>
    </xf>
    <xf numFmtId="4" fontId="12" fillId="3" borderId="1" xfId="0" applyNumberFormat="1" applyFont="1" applyFill="1" applyBorder="1" applyProtection="1">
      <protection locked="0"/>
    </xf>
    <xf numFmtId="3" fontId="12" fillId="3" borderId="1" xfId="0" applyNumberFormat="1" applyFont="1" applyFill="1" applyBorder="1" applyProtection="1">
      <protection locked="0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4" fontId="6" fillId="3" borderId="1" xfId="0" applyNumberFormat="1" applyFont="1" applyFill="1" applyBorder="1" applyAlignment="1" applyProtection="1">
      <alignment horizontal="left" wrapText="1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4" xfId="0" applyNumberFormat="1" applyFont="1" applyFill="1" applyBorder="1" applyAlignment="1" applyProtection="1">
      <alignment horizontal="right" wrapText="1"/>
      <protection locked="0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3" fontId="6" fillId="3" borderId="1" xfId="0" applyNumberFormat="1" applyFont="1" applyFill="1" applyBorder="1" applyAlignment="1" applyProtection="1">
      <alignment horizontal="right" wrapText="1"/>
      <protection locked="0"/>
    </xf>
    <xf numFmtId="4" fontId="6" fillId="3" borderId="5" xfId="0" applyNumberFormat="1" applyFont="1" applyFill="1" applyBorder="1" applyAlignment="1" applyProtection="1">
      <alignment horizontal="right" wrapText="1"/>
      <protection locked="0"/>
    </xf>
    <xf numFmtId="4" fontId="6" fillId="3" borderId="1" xfId="0" applyNumberFormat="1" applyFont="1" applyFill="1" applyBorder="1" applyProtection="1">
      <protection locked="0"/>
    </xf>
    <xf numFmtId="4" fontId="6" fillId="3" borderId="4" xfId="0" applyNumberFormat="1" applyFont="1" applyFill="1" applyBorder="1" applyProtection="1">
      <protection locked="0"/>
    </xf>
    <xf numFmtId="3" fontId="6" fillId="3" borderId="1" xfId="0" applyNumberFormat="1" applyFont="1" applyFill="1" applyBorder="1" applyProtection="1">
      <protection locked="0"/>
    </xf>
    <xf numFmtId="4" fontId="12" fillId="3" borderId="1" xfId="0" applyNumberFormat="1" applyFont="1" applyFill="1" applyBorder="1" applyAlignment="1" applyProtection="1">
      <alignment horizontal="right"/>
      <protection locked="0"/>
    </xf>
    <xf numFmtId="3" fontId="12" fillId="3" borderId="1" xfId="0" applyNumberFormat="1" applyFont="1" applyFill="1" applyBorder="1" applyAlignment="1" applyProtection="1">
      <alignment horizontal="right"/>
      <protection locked="0"/>
    </xf>
    <xf numFmtId="0" fontId="12" fillId="3" borderId="0" xfId="33" applyFont="1" applyFill="1" applyProtection="1">
      <protection locked="0"/>
    </xf>
    <xf numFmtId="0" fontId="12" fillId="3" borderId="0" xfId="33" applyFont="1" applyFill="1"/>
    <xf numFmtId="0" fontId="6" fillId="3" borderId="1" xfId="31" applyFont="1" applyFill="1" applyBorder="1" applyAlignment="1" applyProtection="1">
      <alignment horizontal="left" wrapText="1"/>
      <protection locked="0"/>
    </xf>
    <xf numFmtId="0" fontId="6" fillId="3" borderId="0" xfId="33" applyFont="1" applyFill="1" applyProtection="1">
      <protection locked="0"/>
    </xf>
    <xf numFmtId="0" fontId="6" fillId="3" borderId="0" xfId="33" applyFont="1" applyFill="1"/>
    <xf numFmtId="4" fontId="10" fillId="2" borderId="1" xfId="0" applyNumberFormat="1" applyFont="1" applyFill="1" applyBorder="1" applyAlignment="1" applyProtection="1">
      <alignment wrapText="1"/>
      <protection locked="0"/>
    </xf>
    <xf numFmtId="3" fontId="10" fillId="2" borderId="1" xfId="0" applyNumberFormat="1" applyFont="1" applyFill="1" applyBorder="1" applyAlignment="1" applyProtection="1">
      <alignment wrapText="1"/>
      <protection locked="0"/>
    </xf>
    <xf numFmtId="0" fontId="16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4" fontId="6" fillId="3" borderId="0" xfId="0" applyNumberFormat="1" applyFont="1" applyFill="1" applyAlignment="1" applyProtection="1">
      <alignment wrapText="1"/>
      <protection locked="0"/>
    </xf>
    <xf numFmtId="0" fontId="6" fillId="3" borderId="0" xfId="0" applyFont="1" applyFill="1" applyProtection="1">
      <protection locked="0"/>
    </xf>
    <xf numFmtId="0" fontId="25" fillId="3" borderId="0" xfId="0" applyFont="1" applyFill="1" applyProtection="1">
      <protection locked="0"/>
    </xf>
    <xf numFmtId="0" fontId="26" fillId="3" borderId="0" xfId="0" applyFont="1" applyFill="1" applyProtection="1">
      <protection locked="0"/>
    </xf>
    <xf numFmtId="4" fontId="6" fillId="3" borderId="0" xfId="0" applyNumberFormat="1" applyFont="1" applyFill="1" applyAlignment="1" applyProtection="1">
      <alignment horizontal="right" wrapText="1"/>
      <protection locked="0"/>
    </xf>
    <xf numFmtId="0" fontId="18" fillId="3" borderId="0" xfId="0" applyFont="1" applyFill="1" applyProtection="1">
      <protection locked="0"/>
    </xf>
    <xf numFmtId="0" fontId="6" fillId="3" borderId="2" xfId="0" applyFont="1" applyFill="1" applyBorder="1" applyAlignment="1" applyProtection="1">
      <alignment horizontal="center" wrapText="1"/>
      <protection locked="0"/>
    </xf>
    <xf numFmtId="4" fontId="12" fillId="3" borderId="7" xfId="0" applyNumberFormat="1" applyFont="1" applyFill="1" applyBorder="1" applyAlignment="1" applyProtection="1">
      <alignment wrapText="1"/>
      <protection locked="0"/>
    </xf>
    <xf numFmtId="3" fontId="12" fillId="3" borderId="7" xfId="0" applyNumberFormat="1" applyFont="1" applyFill="1" applyBorder="1" applyAlignment="1" applyProtection="1">
      <alignment wrapText="1"/>
      <protection locked="0"/>
    </xf>
    <xf numFmtId="0" fontId="6" fillId="3" borderId="7" xfId="0" applyFont="1" applyFill="1" applyBorder="1" applyAlignment="1" applyProtection="1">
      <alignment horizontal="center" wrapText="1"/>
      <protection locked="0"/>
    </xf>
    <xf numFmtId="4" fontId="6" fillId="3" borderId="7" xfId="0" applyNumberFormat="1" applyFont="1" applyFill="1" applyBorder="1" applyAlignment="1" applyProtection="1">
      <alignment wrapText="1"/>
      <protection locked="0"/>
    </xf>
    <xf numFmtId="3" fontId="6" fillId="3" borderId="7" xfId="0" applyNumberFormat="1" applyFont="1" applyFill="1" applyBorder="1" applyAlignment="1" applyProtection="1">
      <alignment wrapText="1"/>
      <protection locked="0"/>
    </xf>
    <xf numFmtId="4" fontId="12" fillId="3" borderId="6" xfId="0" applyNumberFormat="1" applyFont="1" applyFill="1" applyBorder="1" applyAlignment="1" applyProtection="1">
      <alignment wrapText="1"/>
      <protection locked="0"/>
    </xf>
    <xf numFmtId="3" fontId="12" fillId="3" borderId="6" xfId="0" applyNumberFormat="1" applyFont="1" applyFill="1" applyBorder="1" applyAlignment="1" applyProtection="1">
      <alignment wrapText="1"/>
      <protection locked="0"/>
    </xf>
    <xf numFmtId="0" fontId="12" fillId="3" borderId="0" xfId="0" applyFont="1" applyFill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horizontal="left"/>
      <protection locked="0"/>
    </xf>
    <xf numFmtId="4" fontId="6" fillId="3" borderId="1" xfId="54" applyNumberFormat="1" applyFont="1" applyFill="1" applyBorder="1" applyAlignment="1" applyProtection="1">
      <alignment horizontal="right"/>
      <protection locked="0"/>
    </xf>
    <xf numFmtId="3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4" xfId="0" applyNumberFormat="1" applyFont="1" applyFill="1" applyBorder="1" applyAlignment="1" applyProtection="1">
      <alignment horizontal="right"/>
      <protection locked="0"/>
    </xf>
    <xf numFmtId="4" fontId="6" fillId="3" borderId="2" xfId="0" applyNumberFormat="1" applyFont="1" applyFill="1" applyBorder="1" applyAlignment="1" applyProtection="1">
      <alignment horizontal="left" wrapText="1"/>
      <protection locked="0"/>
    </xf>
    <xf numFmtId="4" fontId="6" fillId="3" borderId="2" xfId="0" applyNumberFormat="1" applyFont="1" applyFill="1" applyBorder="1" applyAlignment="1" applyProtection="1">
      <alignment horizontal="right" wrapText="1"/>
      <protection locked="0"/>
    </xf>
    <xf numFmtId="3" fontId="6" fillId="3" borderId="2" xfId="0" applyNumberFormat="1" applyFont="1" applyFill="1" applyBorder="1" applyAlignment="1" applyProtection="1">
      <alignment horizontal="right" wrapText="1"/>
      <protection locked="0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4" fontId="6" fillId="3" borderId="12" xfId="0" applyNumberFormat="1" applyFont="1" applyFill="1" applyBorder="1" applyAlignment="1" applyProtection="1">
      <alignment horizontal="right" wrapText="1"/>
      <protection locked="0"/>
    </xf>
    <xf numFmtId="4" fontId="12" fillId="3" borderId="1" xfId="0" applyNumberFormat="1" applyFont="1" applyFill="1" applyBorder="1" applyAlignment="1" applyProtection="1">
      <alignment horizontal="right" wrapText="1"/>
      <protection locked="0"/>
    </xf>
    <xf numFmtId="3" fontId="12" fillId="3" borderId="1" xfId="0" applyNumberFormat="1" applyFont="1" applyFill="1" applyBorder="1" applyAlignment="1" applyProtection="1">
      <alignment horizontal="right"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4" fontId="6" fillId="3" borderId="1" xfId="48" applyNumberFormat="1" applyFont="1" applyFill="1" applyBorder="1" applyAlignment="1" applyProtection="1">
      <alignment horizontal="right" wrapText="1"/>
      <protection locked="0"/>
    </xf>
    <xf numFmtId="0" fontId="19" fillId="3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4" fontId="6" fillId="3" borderId="10" xfId="0" applyNumberFormat="1" applyFont="1" applyFill="1" applyBorder="1" applyAlignment="1" applyProtection="1">
      <alignment wrapText="1"/>
      <protection locked="0"/>
    </xf>
    <xf numFmtId="3" fontId="6" fillId="3" borderId="10" xfId="0" applyNumberFormat="1" applyFont="1" applyFill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0" fillId="3" borderId="0" xfId="0" applyFont="1" applyFill="1"/>
    <xf numFmtId="0" fontId="12" fillId="3" borderId="4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4" fontId="12" fillId="3" borderId="1" xfId="0" applyNumberFormat="1" applyFont="1" applyFill="1" applyBorder="1" applyAlignment="1" applyProtection="1">
      <alignment horizontal="left"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12" fillId="3" borderId="7" xfId="0" applyFont="1" applyFill="1" applyBorder="1" applyAlignment="1" applyProtection="1">
      <alignment wrapText="1"/>
      <protection locked="0"/>
    </xf>
    <xf numFmtId="0" fontId="12" fillId="3" borderId="6" xfId="0" applyFont="1" applyFill="1" applyBorder="1" applyAlignment="1" applyProtection="1">
      <alignment wrapText="1"/>
      <protection locked="0"/>
    </xf>
    <xf numFmtId="0" fontId="17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12" fillId="3" borderId="4" xfId="0" applyFont="1" applyFill="1" applyBorder="1" applyAlignment="1" applyProtection="1">
      <alignment wrapText="1"/>
      <protection locked="0"/>
    </xf>
    <xf numFmtId="0" fontId="12" fillId="3" borderId="5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</cellXfs>
  <cellStyles count="4260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/>
    <cellStyle name="Обычный 10" xfId="6" xr:uid="{00000000-0005-0000-0000-000006000000}"/>
    <cellStyle name="Обычный 11" xfId="7" xr:uid="{00000000-0005-0000-0000-000007000000}"/>
    <cellStyle name="Обычный 12" xfId="8" xr:uid="{00000000-0005-0000-0000-000008000000}"/>
    <cellStyle name="Обычный 13" xfId="9" xr:uid="{00000000-0005-0000-0000-000009000000}"/>
    <cellStyle name="Обычный 14" xfId="10" xr:uid="{00000000-0005-0000-0000-00000A000000}"/>
    <cellStyle name="Обычный 15" xfId="11" xr:uid="{00000000-0005-0000-0000-00000B000000}"/>
    <cellStyle name="Обычный 16" xfId="12" xr:uid="{00000000-0005-0000-0000-00000C000000}"/>
    <cellStyle name="Обычный 17" xfId="13" xr:uid="{00000000-0005-0000-0000-00000D000000}"/>
    <cellStyle name="Обычный 18" xfId="14" xr:uid="{00000000-0005-0000-0000-00000E000000}"/>
    <cellStyle name="Обычный 19" xfId="15" xr:uid="{00000000-0005-0000-0000-00000F000000}"/>
    <cellStyle name="Обычный 2" xfId="16" xr:uid="{00000000-0005-0000-0000-000010000000}"/>
    <cellStyle name="Обычный 2 2" xfId="17" xr:uid="{00000000-0005-0000-0000-000011000000}"/>
    <cellStyle name="Обычный 2 2 2" xfId="18" xr:uid="{00000000-0005-0000-0000-000012000000}"/>
    <cellStyle name="Обычный 2 2 2 2" xfId="19" xr:uid="{00000000-0005-0000-0000-000013000000}"/>
    <cellStyle name="Обычный 2 2 2 3" xfId="20" xr:uid="{00000000-0005-0000-0000-000014000000}"/>
    <cellStyle name="Обычный 2 2 3" xfId="21" xr:uid="{00000000-0005-0000-0000-000015000000}"/>
    <cellStyle name="Обычный 2 2 4" xfId="22" xr:uid="{00000000-0005-0000-0000-000016000000}"/>
    <cellStyle name="Обычный 2 2 5" xfId="23" xr:uid="{00000000-0005-0000-0000-000017000000}"/>
    <cellStyle name="Обычный 2 3" xfId="24" xr:uid="{00000000-0005-0000-0000-000018000000}"/>
    <cellStyle name="Обычный 2 3 2" xfId="25" xr:uid="{00000000-0005-0000-0000-000019000000}"/>
    <cellStyle name="Обычный 2 3 3" xfId="26" xr:uid="{00000000-0005-0000-0000-00001A000000}"/>
    <cellStyle name="Обычный 2 4" xfId="27" xr:uid="{00000000-0005-0000-0000-00001B000000}"/>
    <cellStyle name="Обычный 2 4 2" xfId="28" xr:uid="{00000000-0005-0000-0000-00001C000000}"/>
    <cellStyle name="Обычный 2 5" xfId="29" xr:uid="{00000000-0005-0000-0000-00001D000000}"/>
    <cellStyle name="Обычный 20" xfId="30" xr:uid="{00000000-0005-0000-0000-00001E000000}"/>
    <cellStyle name="Обычный 21" xfId="31" xr:uid="{00000000-0005-0000-0000-00001F000000}"/>
    <cellStyle name="Обычный 22" xfId="32" xr:uid="{00000000-0005-0000-0000-000020000000}"/>
    <cellStyle name="Обычный 23" xfId="33" xr:uid="{00000000-0005-0000-0000-000021000000}"/>
    <cellStyle name="Обычный 23 2" xfId="34" xr:uid="{00000000-0005-0000-0000-000022000000}"/>
    <cellStyle name="Обычный 24" xfId="35" xr:uid="{00000000-0005-0000-0000-000023000000}"/>
    <cellStyle name="Обычный 25" xfId="36" xr:uid="{00000000-0005-0000-0000-000024000000}"/>
    <cellStyle name="Обычный 26" xfId="37" xr:uid="{00000000-0005-0000-0000-000025000000}"/>
    <cellStyle name="Обычный 3" xfId="38" xr:uid="{00000000-0005-0000-0000-000026000000}"/>
    <cellStyle name="Обычный 3 2" xfId="39" xr:uid="{00000000-0005-0000-0000-000027000000}"/>
    <cellStyle name="Обычный 3 3" xfId="40" xr:uid="{00000000-0005-0000-0000-000028000000}"/>
    <cellStyle name="Обычный 3 4" xfId="41" xr:uid="{00000000-0005-0000-0000-000029000000}"/>
    <cellStyle name="Обычный 3 5" xfId="42" xr:uid="{00000000-0005-0000-0000-00002A000000}"/>
    <cellStyle name="Обычный 3 6" xfId="43" xr:uid="{00000000-0005-0000-0000-00002B000000}"/>
    <cellStyle name="Обычный 4" xfId="44" xr:uid="{00000000-0005-0000-0000-00002C000000}"/>
    <cellStyle name="Обычный 4 2" xfId="45" xr:uid="{00000000-0005-0000-0000-00002D000000}"/>
    <cellStyle name="Обычный 4 3" xfId="46" xr:uid="{00000000-0005-0000-0000-00002E000000}"/>
    <cellStyle name="Обычный 4 4" xfId="47" xr:uid="{00000000-0005-0000-0000-00002F000000}"/>
    <cellStyle name="Обычный 5" xfId="48" xr:uid="{00000000-0005-0000-0000-000030000000}"/>
    <cellStyle name="Обычный 5 2" xfId="49" xr:uid="{00000000-0005-0000-0000-000031000000}"/>
    <cellStyle name="Обычный 6" xfId="50" xr:uid="{00000000-0005-0000-0000-000032000000}"/>
    <cellStyle name="Обычный 7" xfId="51" xr:uid="{00000000-0005-0000-0000-000033000000}"/>
    <cellStyle name="Обычный 8" xfId="52" xr:uid="{00000000-0005-0000-0000-000034000000}"/>
    <cellStyle name="Обычный 9" xfId="53" xr:uid="{00000000-0005-0000-0000-000035000000}"/>
    <cellStyle name="Финансовый" xfId="54" builtinId="3"/>
    <cellStyle name="Финансовый 10" xfId="55" xr:uid="{00000000-0005-0000-0000-000037000000}"/>
    <cellStyle name="Финансовый 10 2" xfId="56" xr:uid="{00000000-0005-0000-0000-000038000000}"/>
    <cellStyle name="Финансовый 11" xfId="57" xr:uid="{00000000-0005-0000-0000-000039000000}"/>
    <cellStyle name="Финансовый 11 10" xfId="58" xr:uid="{00000000-0005-0000-0000-00003A000000}"/>
    <cellStyle name="Финансовый 11 11" xfId="59" xr:uid="{00000000-0005-0000-0000-00003B000000}"/>
    <cellStyle name="Финансовый 11 12" xfId="60" xr:uid="{00000000-0005-0000-0000-00003C000000}"/>
    <cellStyle name="Финансовый 11 13" xfId="61" xr:uid="{00000000-0005-0000-0000-00003D000000}"/>
    <cellStyle name="Финансовый 11 2" xfId="62" xr:uid="{00000000-0005-0000-0000-00003E000000}"/>
    <cellStyle name="Финансовый 11 2 2" xfId="63" xr:uid="{00000000-0005-0000-0000-00003F000000}"/>
    <cellStyle name="Финансовый 11 2 2 2" xfId="64" xr:uid="{00000000-0005-0000-0000-000040000000}"/>
    <cellStyle name="Финансовый 11 2 2 2 2" xfId="65" xr:uid="{00000000-0005-0000-0000-000041000000}"/>
    <cellStyle name="Финансовый 11 2 2 2 2 2" xfId="66" xr:uid="{00000000-0005-0000-0000-000042000000}"/>
    <cellStyle name="Финансовый 11 2 2 2 2 3" xfId="67" xr:uid="{00000000-0005-0000-0000-000043000000}"/>
    <cellStyle name="Финансовый 11 2 2 2 3" xfId="68" xr:uid="{00000000-0005-0000-0000-000044000000}"/>
    <cellStyle name="Финансовый 11 2 2 2 4" xfId="69" xr:uid="{00000000-0005-0000-0000-000045000000}"/>
    <cellStyle name="Финансовый 11 2 2 3" xfId="70" xr:uid="{00000000-0005-0000-0000-000046000000}"/>
    <cellStyle name="Финансовый 11 2 2 3 2" xfId="71" xr:uid="{00000000-0005-0000-0000-000047000000}"/>
    <cellStyle name="Финансовый 11 2 2 3 3" xfId="72" xr:uid="{00000000-0005-0000-0000-000048000000}"/>
    <cellStyle name="Финансовый 11 2 2 4" xfId="73" xr:uid="{00000000-0005-0000-0000-000049000000}"/>
    <cellStyle name="Финансовый 11 2 2 5" xfId="74" xr:uid="{00000000-0005-0000-0000-00004A000000}"/>
    <cellStyle name="Финансовый 11 2 3" xfId="75" xr:uid="{00000000-0005-0000-0000-00004B000000}"/>
    <cellStyle name="Финансовый 11 2 3 2" xfId="76" xr:uid="{00000000-0005-0000-0000-00004C000000}"/>
    <cellStyle name="Финансовый 11 2 3 2 2" xfId="77" xr:uid="{00000000-0005-0000-0000-00004D000000}"/>
    <cellStyle name="Финансовый 11 2 3 2 2 2" xfId="78" xr:uid="{00000000-0005-0000-0000-00004E000000}"/>
    <cellStyle name="Финансовый 11 2 3 2 2 3" xfId="79" xr:uid="{00000000-0005-0000-0000-00004F000000}"/>
    <cellStyle name="Финансовый 11 2 3 2 3" xfId="80" xr:uid="{00000000-0005-0000-0000-000050000000}"/>
    <cellStyle name="Финансовый 11 2 3 2 4" xfId="81" xr:uid="{00000000-0005-0000-0000-000051000000}"/>
    <cellStyle name="Финансовый 11 2 3 3" xfId="82" xr:uid="{00000000-0005-0000-0000-000052000000}"/>
    <cellStyle name="Финансовый 11 2 3 3 2" xfId="83" xr:uid="{00000000-0005-0000-0000-000053000000}"/>
    <cellStyle name="Финансовый 11 2 3 3 3" xfId="84" xr:uid="{00000000-0005-0000-0000-000054000000}"/>
    <cellStyle name="Финансовый 11 2 3 4" xfId="85" xr:uid="{00000000-0005-0000-0000-000055000000}"/>
    <cellStyle name="Финансовый 11 2 3 5" xfId="86" xr:uid="{00000000-0005-0000-0000-000056000000}"/>
    <cellStyle name="Финансовый 11 2 4" xfId="87" xr:uid="{00000000-0005-0000-0000-000057000000}"/>
    <cellStyle name="Финансовый 11 2 4 2" xfId="88" xr:uid="{00000000-0005-0000-0000-000058000000}"/>
    <cellStyle name="Финансовый 11 2 4 2 2" xfId="89" xr:uid="{00000000-0005-0000-0000-000059000000}"/>
    <cellStyle name="Финансовый 11 2 4 2 3" xfId="90" xr:uid="{00000000-0005-0000-0000-00005A000000}"/>
    <cellStyle name="Финансовый 11 2 4 3" xfId="91" xr:uid="{00000000-0005-0000-0000-00005B000000}"/>
    <cellStyle name="Финансовый 11 2 4 4" xfId="92" xr:uid="{00000000-0005-0000-0000-00005C000000}"/>
    <cellStyle name="Финансовый 11 2 5" xfId="93" xr:uid="{00000000-0005-0000-0000-00005D000000}"/>
    <cellStyle name="Финансовый 11 2 5 2" xfId="94" xr:uid="{00000000-0005-0000-0000-00005E000000}"/>
    <cellStyle name="Финансовый 11 2 5 3" xfId="95" xr:uid="{00000000-0005-0000-0000-00005F000000}"/>
    <cellStyle name="Финансовый 11 2 6" xfId="96" xr:uid="{00000000-0005-0000-0000-000060000000}"/>
    <cellStyle name="Финансовый 11 2 7" xfId="97" xr:uid="{00000000-0005-0000-0000-000061000000}"/>
    <cellStyle name="Финансовый 11 2 8" xfId="98" xr:uid="{00000000-0005-0000-0000-000062000000}"/>
    <cellStyle name="Финансовый 11 3" xfId="99" xr:uid="{00000000-0005-0000-0000-000063000000}"/>
    <cellStyle name="Финансовый 11 3 2" xfId="100" xr:uid="{00000000-0005-0000-0000-000064000000}"/>
    <cellStyle name="Финансовый 11 3 2 2" xfId="101" xr:uid="{00000000-0005-0000-0000-000065000000}"/>
    <cellStyle name="Финансовый 11 3 2 2 2" xfId="102" xr:uid="{00000000-0005-0000-0000-000066000000}"/>
    <cellStyle name="Финансовый 11 3 2 2 3" xfId="103" xr:uid="{00000000-0005-0000-0000-000067000000}"/>
    <cellStyle name="Финансовый 11 3 2 3" xfId="104" xr:uid="{00000000-0005-0000-0000-000068000000}"/>
    <cellStyle name="Финансовый 11 3 2 4" xfId="105" xr:uid="{00000000-0005-0000-0000-000069000000}"/>
    <cellStyle name="Финансовый 11 3 3" xfId="106" xr:uid="{00000000-0005-0000-0000-00006A000000}"/>
    <cellStyle name="Финансовый 11 3 3 2" xfId="107" xr:uid="{00000000-0005-0000-0000-00006B000000}"/>
    <cellStyle name="Финансовый 11 3 3 3" xfId="108" xr:uid="{00000000-0005-0000-0000-00006C000000}"/>
    <cellStyle name="Финансовый 11 3 4" xfId="109" xr:uid="{00000000-0005-0000-0000-00006D000000}"/>
    <cellStyle name="Финансовый 11 3 5" xfId="110" xr:uid="{00000000-0005-0000-0000-00006E000000}"/>
    <cellStyle name="Финансовый 11 4" xfId="111" xr:uid="{00000000-0005-0000-0000-00006F000000}"/>
    <cellStyle name="Финансовый 11 4 2" xfId="112" xr:uid="{00000000-0005-0000-0000-000070000000}"/>
    <cellStyle name="Финансовый 11 4 2 2" xfId="113" xr:uid="{00000000-0005-0000-0000-000071000000}"/>
    <cellStyle name="Финансовый 11 4 2 2 2" xfId="114" xr:uid="{00000000-0005-0000-0000-000072000000}"/>
    <cellStyle name="Финансовый 11 4 2 2 3" xfId="115" xr:uid="{00000000-0005-0000-0000-000073000000}"/>
    <cellStyle name="Финансовый 11 4 2 3" xfId="116" xr:uid="{00000000-0005-0000-0000-000074000000}"/>
    <cellStyle name="Финансовый 11 4 2 4" xfId="117" xr:uid="{00000000-0005-0000-0000-000075000000}"/>
    <cellStyle name="Финансовый 11 4 3" xfId="118" xr:uid="{00000000-0005-0000-0000-000076000000}"/>
    <cellStyle name="Финансовый 11 4 3 2" xfId="119" xr:uid="{00000000-0005-0000-0000-000077000000}"/>
    <cellStyle name="Финансовый 11 4 3 3" xfId="120" xr:uid="{00000000-0005-0000-0000-000078000000}"/>
    <cellStyle name="Финансовый 11 4 4" xfId="121" xr:uid="{00000000-0005-0000-0000-000079000000}"/>
    <cellStyle name="Финансовый 11 4 5" xfId="122" xr:uid="{00000000-0005-0000-0000-00007A000000}"/>
    <cellStyle name="Финансовый 11 5" xfId="123" xr:uid="{00000000-0005-0000-0000-00007B000000}"/>
    <cellStyle name="Финансовый 11 5 2" xfId="124" xr:uid="{00000000-0005-0000-0000-00007C000000}"/>
    <cellStyle name="Финансовый 11 5 2 2" xfId="125" xr:uid="{00000000-0005-0000-0000-00007D000000}"/>
    <cellStyle name="Финансовый 11 5 2 3" xfId="126" xr:uid="{00000000-0005-0000-0000-00007E000000}"/>
    <cellStyle name="Финансовый 11 5 3" xfId="127" xr:uid="{00000000-0005-0000-0000-00007F000000}"/>
    <cellStyle name="Финансовый 11 5 4" xfId="128" xr:uid="{00000000-0005-0000-0000-000080000000}"/>
    <cellStyle name="Финансовый 11 6" xfId="129" xr:uid="{00000000-0005-0000-0000-000081000000}"/>
    <cellStyle name="Финансовый 11 6 2" xfId="130" xr:uid="{00000000-0005-0000-0000-000082000000}"/>
    <cellStyle name="Финансовый 11 6 2 2" xfId="131" xr:uid="{00000000-0005-0000-0000-000083000000}"/>
    <cellStyle name="Финансовый 11 6 2 3" xfId="132" xr:uid="{00000000-0005-0000-0000-000084000000}"/>
    <cellStyle name="Финансовый 11 6 3" xfId="133" xr:uid="{00000000-0005-0000-0000-000085000000}"/>
    <cellStyle name="Финансовый 11 6 4" xfId="134" xr:uid="{00000000-0005-0000-0000-000086000000}"/>
    <cellStyle name="Финансовый 11 7" xfId="135" xr:uid="{00000000-0005-0000-0000-000087000000}"/>
    <cellStyle name="Финансовый 11 7 2" xfId="136" xr:uid="{00000000-0005-0000-0000-000088000000}"/>
    <cellStyle name="Финансовый 11 7 2 2" xfId="137" xr:uid="{00000000-0005-0000-0000-000089000000}"/>
    <cellStyle name="Финансовый 11 7 2 3" xfId="138" xr:uid="{00000000-0005-0000-0000-00008A000000}"/>
    <cellStyle name="Финансовый 11 7 3" xfId="139" xr:uid="{00000000-0005-0000-0000-00008B000000}"/>
    <cellStyle name="Финансовый 11 7 4" xfId="140" xr:uid="{00000000-0005-0000-0000-00008C000000}"/>
    <cellStyle name="Финансовый 11 8" xfId="141" xr:uid="{00000000-0005-0000-0000-00008D000000}"/>
    <cellStyle name="Финансовый 11 8 2" xfId="142" xr:uid="{00000000-0005-0000-0000-00008E000000}"/>
    <cellStyle name="Финансовый 11 8 2 2" xfId="143" xr:uid="{00000000-0005-0000-0000-00008F000000}"/>
    <cellStyle name="Финансовый 11 8 2 3" xfId="144" xr:uid="{00000000-0005-0000-0000-000090000000}"/>
    <cellStyle name="Финансовый 11 8 3" xfId="145" xr:uid="{00000000-0005-0000-0000-000091000000}"/>
    <cellStyle name="Финансовый 11 8 4" xfId="146" xr:uid="{00000000-0005-0000-0000-000092000000}"/>
    <cellStyle name="Финансовый 11 9" xfId="147" xr:uid="{00000000-0005-0000-0000-000093000000}"/>
    <cellStyle name="Финансовый 11 9 2" xfId="148" xr:uid="{00000000-0005-0000-0000-000094000000}"/>
    <cellStyle name="Финансовый 11 9 3" xfId="149" xr:uid="{00000000-0005-0000-0000-000095000000}"/>
    <cellStyle name="Финансовый 12" xfId="150" xr:uid="{00000000-0005-0000-0000-000096000000}"/>
    <cellStyle name="Финансовый 12 10" xfId="151" xr:uid="{00000000-0005-0000-0000-000097000000}"/>
    <cellStyle name="Финансовый 12 11" xfId="152" xr:uid="{00000000-0005-0000-0000-000098000000}"/>
    <cellStyle name="Финансовый 12 2" xfId="153" xr:uid="{00000000-0005-0000-0000-000099000000}"/>
    <cellStyle name="Финансовый 12 2 2" xfId="154" xr:uid="{00000000-0005-0000-0000-00009A000000}"/>
    <cellStyle name="Финансовый 12 2 2 2" xfId="155" xr:uid="{00000000-0005-0000-0000-00009B000000}"/>
    <cellStyle name="Финансовый 12 2 2 2 2" xfId="156" xr:uid="{00000000-0005-0000-0000-00009C000000}"/>
    <cellStyle name="Финансовый 12 2 2 2 3" xfId="157" xr:uid="{00000000-0005-0000-0000-00009D000000}"/>
    <cellStyle name="Финансовый 12 2 2 3" xfId="158" xr:uid="{00000000-0005-0000-0000-00009E000000}"/>
    <cellStyle name="Финансовый 12 2 2 4" xfId="159" xr:uid="{00000000-0005-0000-0000-00009F000000}"/>
    <cellStyle name="Финансовый 12 2 3" xfId="160" xr:uid="{00000000-0005-0000-0000-0000A0000000}"/>
    <cellStyle name="Финансовый 12 2 3 2" xfId="161" xr:uid="{00000000-0005-0000-0000-0000A1000000}"/>
    <cellStyle name="Финансовый 12 2 3 3" xfId="162" xr:uid="{00000000-0005-0000-0000-0000A2000000}"/>
    <cellStyle name="Финансовый 12 2 4" xfId="163" xr:uid="{00000000-0005-0000-0000-0000A3000000}"/>
    <cellStyle name="Финансовый 12 2 5" xfId="164" xr:uid="{00000000-0005-0000-0000-0000A4000000}"/>
    <cellStyle name="Финансовый 12 3" xfId="165" xr:uid="{00000000-0005-0000-0000-0000A5000000}"/>
    <cellStyle name="Финансовый 12 3 2" xfId="166" xr:uid="{00000000-0005-0000-0000-0000A6000000}"/>
    <cellStyle name="Финансовый 12 3 2 2" xfId="167" xr:uid="{00000000-0005-0000-0000-0000A7000000}"/>
    <cellStyle name="Финансовый 12 3 2 2 2" xfId="168" xr:uid="{00000000-0005-0000-0000-0000A8000000}"/>
    <cellStyle name="Финансовый 12 3 2 2 3" xfId="169" xr:uid="{00000000-0005-0000-0000-0000A9000000}"/>
    <cellStyle name="Финансовый 12 3 2 3" xfId="170" xr:uid="{00000000-0005-0000-0000-0000AA000000}"/>
    <cellStyle name="Финансовый 12 3 2 4" xfId="171" xr:uid="{00000000-0005-0000-0000-0000AB000000}"/>
    <cellStyle name="Финансовый 12 3 3" xfId="172" xr:uid="{00000000-0005-0000-0000-0000AC000000}"/>
    <cellStyle name="Финансовый 12 3 3 2" xfId="173" xr:uid="{00000000-0005-0000-0000-0000AD000000}"/>
    <cellStyle name="Финансовый 12 3 3 3" xfId="174" xr:uid="{00000000-0005-0000-0000-0000AE000000}"/>
    <cellStyle name="Финансовый 12 3 4" xfId="175" xr:uid="{00000000-0005-0000-0000-0000AF000000}"/>
    <cellStyle name="Финансовый 12 3 5" xfId="176" xr:uid="{00000000-0005-0000-0000-0000B0000000}"/>
    <cellStyle name="Финансовый 12 4" xfId="177" xr:uid="{00000000-0005-0000-0000-0000B1000000}"/>
    <cellStyle name="Финансовый 12 4 2" xfId="178" xr:uid="{00000000-0005-0000-0000-0000B2000000}"/>
    <cellStyle name="Финансовый 12 4 2 2" xfId="179" xr:uid="{00000000-0005-0000-0000-0000B3000000}"/>
    <cellStyle name="Финансовый 12 4 2 3" xfId="180" xr:uid="{00000000-0005-0000-0000-0000B4000000}"/>
    <cellStyle name="Финансовый 12 4 3" xfId="181" xr:uid="{00000000-0005-0000-0000-0000B5000000}"/>
    <cellStyle name="Финансовый 12 4 4" xfId="182" xr:uid="{00000000-0005-0000-0000-0000B6000000}"/>
    <cellStyle name="Финансовый 12 5" xfId="183" xr:uid="{00000000-0005-0000-0000-0000B7000000}"/>
    <cellStyle name="Финансовый 12 5 2" xfId="184" xr:uid="{00000000-0005-0000-0000-0000B8000000}"/>
    <cellStyle name="Финансовый 12 5 2 2" xfId="185" xr:uid="{00000000-0005-0000-0000-0000B9000000}"/>
    <cellStyle name="Финансовый 12 5 2 3" xfId="186" xr:uid="{00000000-0005-0000-0000-0000BA000000}"/>
    <cellStyle name="Финансовый 12 5 3" xfId="187" xr:uid="{00000000-0005-0000-0000-0000BB000000}"/>
    <cellStyle name="Финансовый 12 5 4" xfId="188" xr:uid="{00000000-0005-0000-0000-0000BC000000}"/>
    <cellStyle name="Финансовый 12 6" xfId="189" xr:uid="{00000000-0005-0000-0000-0000BD000000}"/>
    <cellStyle name="Финансовый 12 6 2" xfId="190" xr:uid="{00000000-0005-0000-0000-0000BE000000}"/>
    <cellStyle name="Финансовый 12 6 2 2" xfId="191" xr:uid="{00000000-0005-0000-0000-0000BF000000}"/>
    <cellStyle name="Финансовый 12 6 2 3" xfId="192" xr:uid="{00000000-0005-0000-0000-0000C0000000}"/>
    <cellStyle name="Финансовый 12 6 3" xfId="193" xr:uid="{00000000-0005-0000-0000-0000C1000000}"/>
    <cellStyle name="Финансовый 12 6 4" xfId="194" xr:uid="{00000000-0005-0000-0000-0000C2000000}"/>
    <cellStyle name="Финансовый 12 7" xfId="195" xr:uid="{00000000-0005-0000-0000-0000C3000000}"/>
    <cellStyle name="Финансовый 12 7 2" xfId="196" xr:uid="{00000000-0005-0000-0000-0000C4000000}"/>
    <cellStyle name="Финансовый 12 7 2 2" xfId="197" xr:uid="{00000000-0005-0000-0000-0000C5000000}"/>
    <cellStyle name="Финансовый 12 7 2 3" xfId="198" xr:uid="{00000000-0005-0000-0000-0000C6000000}"/>
    <cellStyle name="Финансовый 12 7 3" xfId="199" xr:uid="{00000000-0005-0000-0000-0000C7000000}"/>
    <cellStyle name="Финансовый 12 7 4" xfId="200" xr:uid="{00000000-0005-0000-0000-0000C8000000}"/>
    <cellStyle name="Финансовый 12 8" xfId="201" xr:uid="{00000000-0005-0000-0000-0000C9000000}"/>
    <cellStyle name="Финансовый 12 8 2" xfId="202" xr:uid="{00000000-0005-0000-0000-0000CA000000}"/>
    <cellStyle name="Финансовый 12 8 3" xfId="203" xr:uid="{00000000-0005-0000-0000-0000CB000000}"/>
    <cellStyle name="Финансовый 12 9" xfId="204" xr:uid="{00000000-0005-0000-0000-0000CC000000}"/>
    <cellStyle name="Финансовый 13" xfId="205" xr:uid="{00000000-0005-0000-0000-0000CD000000}"/>
    <cellStyle name="Финансовый 13 2" xfId="206" xr:uid="{00000000-0005-0000-0000-0000CE000000}"/>
    <cellStyle name="Финансовый 13 2 2" xfId="207" xr:uid="{00000000-0005-0000-0000-0000CF000000}"/>
    <cellStyle name="Финансовый 13 2 2 2" xfId="208" xr:uid="{00000000-0005-0000-0000-0000D0000000}"/>
    <cellStyle name="Финансовый 13 2 2 3" xfId="209" xr:uid="{00000000-0005-0000-0000-0000D1000000}"/>
    <cellStyle name="Финансовый 13 2 3" xfId="210" xr:uid="{00000000-0005-0000-0000-0000D2000000}"/>
    <cellStyle name="Финансовый 13 2 4" xfId="211" xr:uid="{00000000-0005-0000-0000-0000D3000000}"/>
    <cellStyle name="Финансовый 13 3" xfId="212" xr:uid="{00000000-0005-0000-0000-0000D4000000}"/>
    <cellStyle name="Финансовый 13 3 2" xfId="213" xr:uid="{00000000-0005-0000-0000-0000D5000000}"/>
    <cellStyle name="Финансовый 13 3 3" xfId="214" xr:uid="{00000000-0005-0000-0000-0000D6000000}"/>
    <cellStyle name="Финансовый 13 4" xfId="215" xr:uid="{00000000-0005-0000-0000-0000D7000000}"/>
    <cellStyle name="Финансовый 13 5" xfId="216" xr:uid="{00000000-0005-0000-0000-0000D8000000}"/>
    <cellStyle name="Финансовый 13 6" xfId="217" xr:uid="{00000000-0005-0000-0000-0000D9000000}"/>
    <cellStyle name="Финансовый 14" xfId="218" xr:uid="{00000000-0005-0000-0000-0000DA000000}"/>
    <cellStyle name="Финансовый 14 2" xfId="219" xr:uid="{00000000-0005-0000-0000-0000DB000000}"/>
    <cellStyle name="Финансовый 14 2 2" xfId="220" xr:uid="{00000000-0005-0000-0000-0000DC000000}"/>
    <cellStyle name="Финансовый 14 2 2 2" xfId="221" xr:uid="{00000000-0005-0000-0000-0000DD000000}"/>
    <cellStyle name="Финансовый 14 2 2 3" xfId="222" xr:uid="{00000000-0005-0000-0000-0000DE000000}"/>
    <cellStyle name="Финансовый 14 2 3" xfId="223" xr:uid="{00000000-0005-0000-0000-0000DF000000}"/>
    <cellStyle name="Финансовый 14 2 4" xfId="224" xr:uid="{00000000-0005-0000-0000-0000E0000000}"/>
    <cellStyle name="Финансовый 14 3" xfId="225" xr:uid="{00000000-0005-0000-0000-0000E1000000}"/>
    <cellStyle name="Финансовый 14 3 2" xfId="226" xr:uid="{00000000-0005-0000-0000-0000E2000000}"/>
    <cellStyle name="Финансовый 14 3 3" xfId="227" xr:uid="{00000000-0005-0000-0000-0000E3000000}"/>
    <cellStyle name="Финансовый 14 4" xfId="228" xr:uid="{00000000-0005-0000-0000-0000E4000000}"/>
    <cellStyle name="Финансовый 14 5" xfId="229" xr:uid="{00000000-0005-0000-0000-0000E5000000}"/>
    <cellStyle name="Финансовый 15" xfId="230" xr:uid="{00000000-0005-0000-0000-0000E6000000}"/>
    <cellStyle name="Финансовый 15 2" xfId="231" xr:uid="{00000000-0005-0000-0000-0000E7000000}"/>
    <cellStyle name="Финансовый 15 2 2" xfId="232" xr:uid="{00000000-0005-0000-0000-0000E8000000}"/>
    <cellStyle name="Финансовый 15 2 3" xfId="233" xr:uid="{00000000-0005-0000-0000-0000E9000000}"/>
    <cellStyle name="Финансовый 15 3" xfId="234" xr:uid="{00000000-0005-0000-0000-0000EA000000}"/>
    <cellStyle name="Финансовый 15 4" xfId="235" xr:uid="{00000000-0005-0000-0000-0000EB000000}"/>
    <cellStyle name="Финансовый 15 5" xfId="236" xr:uid="{00000000-0005-0000-0000-0000EC000000}"/>
    <cellStyle name="Финансовый 16" xfId="237" xr:uid="{00000000-0005-0000-0000-0000ED000000}"/>
    <cellStyle name="Финансовый 16 2" xfId="238" xr:uid="{00000000-0005-0000-0000-0000EE000000}"/>
    <cellStyle name="Финансовый 16 2 2" xfId="239" xr:uid="{00000000-0005-0000-0000-0000EF000000}"/>
    <cellStyle name="Финансовый 16 2 3" xfId="240" xr:uid="{00000000-0005-0000-0000-0000F0000000}"/>
    <cellStyle name="Финансовый 16 3" xfId="241" xr:uid="{00000000-0005-0000-0000-0000F1000000}"/>
    <cellStyle name="Финансовый 16 4" xfId="242" xr:uid="{00000000-0005-0000-0000-0000F2000000}"/>
    <cellStyle name="Финансовый 17" xfId="243" xr:uid="{00000000-0005-0000-0000-0000F3000000}"/>
    <cellStyle name="Финансовый 17 2" xfId="244" xr:uid="{00000000-0005-0000-0000-0000F4000000}"/>
    <cellStyle name="Финансовый 17 3" xfId="245" xr:uid="{00000000-0005-0000-0000-0000F5000000}"/>
    <cellStyle name="Финансовый 18" xfId="246" xr:uid="{00000000-0005-0000-0000-0000F6000000}"/>
    <cellStyle name="Финансовый 19" xfId="247" xr:uid="{00000000-0005-0000-0000-0000F7000000}"/>
    <cellStyle name="Финансовый 2" xfId="248" xr:uid="{00000000-0005-0000-0000-0000F8000000}"/>
    <cellStyle name="Финансовый 2 10" xfId="249" xr:uid="{00000000-0005-0000-0000-0000F9000000}"/>
    <cellStyle name="Финансовый 2 10 2" xfId="250" xr:uid="{00000000-0005-0000-0000-0000FA000000}"/>
    <cellStyle name="Финансовый 2 10 2 2" xfId="251" xr:uid="{00000000-0005-0000-0000-0000FB000000}"/>
    <cellStyle name="Финансовый 2 10 2 2 2" xfId="252" xr:uid="{00000000-0005-0000-0000-0000FC000000}"/>
    <cellStyle name="Финансовый 2 10 2 2 2 2" xfId="253" xr:uid="{00000000-0005-0000-0000-0000FD000000}"/>
    <cellStyle name="Финансовый 2 10 2 2 2 3" xfId="254" xr:uid="{00000000-0005-0000-0000-0000FE000000}"/>
    <cellStyle name="Финансовый 2 10 2 2 3" xfId="255" xr:uid="{00000000-0005-0000-0000-0000FF000000}"/>
    <cellStyle name="Финансовый 2 10 2 2 4" xfId="256" xr:uid="{00000000-0005-0000-0000-000000010000}"/>
    <cellStyle name="Финансовый 2 10 2 3" xfId="257" xr:uid="{00000000-0005-0000-0000-000001010000}"/>
    <cellStyle name="Финансовый 2 10 2 3 2" xfId="258" xr:uid="{00000000-0005-0000-0000-000002010000}"/>
    <cellStyle name="Финансовый 2 10 2 3 3" xfId="259" xr:uid="{00000000-0005-0000-0000-000003010000}"/>
    <cellStyle name="Финансовый 2 10 2 4" xfId="260" xr:uid="{00000000-0005-0000-0000-000004010000}"/>
    <cellStyle name="Финансовый 2 10 2 5" xfId="261" xr:uid="{00000000-0005-0000-0000-000005010000}"/>
    <cellStyle name="Финансовый 2 10 3" xfId="262" xr:uid="{00000000-0005-0000-0000-000006010000}"/>
    <cellStyle name="Финансовый 2 10 3 2" xfId="263" xr:uid="{00000000-0005-0000-0000-000007010000}"/>
    <cellStyle name="Финансовый 2 10 3 2 2" xfId="264" xr:uid="{00000000-0005-0000-0000-000008010000}"/>
    <cellStyle name="Финансовый 2 10 3 2 2 2" xfId="265" xr:uid="{00000000-0005-0000-0000-000009010000}"/>
    <cellStyle name="Финансовый 2 10 3 2 2 3" xfId="266" xr:uid="{00000000-0005-0000-0000-00000A010000}"/>
    <cellStyle name="Финансовый 2 10 3 2 3" xfId="267" xr:uid="{00000000-0005-0000-0000-00000B010000}"/>
    <cellStyle name="Финансовый 2 10 3 2 4" xfId="268" xr:uid="{00000000-0005-0000-0000-00000C010000}"/>
    <cellStyle name="Финансовый 2 10 3 3" xfId="269" xr:uid="{00000000-0005-0000-0000-00000D010000}"/>
    <cellStyle name="Финансовый 2 10 3 3 2" xfId="270" xr:uid="{00000000-0005-0000-0000-00000E010000}"/>
    <cellStyle name="Финансовый 2 10 3 3 3" xfId="271" xr:uid="{00000000-0005-0000-0000-00000F010000}"/>
    <cellStyle name="Финансовый 2 10 3 4" xfId="272" xr:uid="{00000000-0005-0000-0000-000010010000}"/>
    <cellStyle name="Финансовый 2 10 3 5" xfId="273" xr:uid="{00000000-0005-0000-0000-000011010000}"/>
    <cellStyle name="Финансовый 2 10 4" xfId="274" xr:uid="{00000000-0005-0000-0000-000012010000}"/>
    <cellStyle name="Финансовый 2 10 4 2" xfId="275" xr:uid="{00000000-0005-0000-0000-000013010000}"/>
    <cellStyle name="Финансовый 2 10 4 2 2" xfId="276" xr:uid="{00000000-0005-0000-0000-000014010000}"/>
    <cellStyle name="Финансовый 2 10 4 2 3" xfId="277" xr:uid="{00000000-0005-0000-0000-000015010000}"/>
    <cellStyle name="Финансовый 2 10 4 3" xfId="278" xr:uid="{00000000-0005-0000-0000-000016010000}"/>
    <cellStyle name="Финансовый 2 10 4 4" xfId="279" xr:uid="{00000000-0005-0000-0000-000017010000}"/>
    <cellStyle name="Финансовый 2 10 5" xfId="280" xr:uid="{00000000-0005-0000-0000-000018010000}"/>
    <cellStyle name="Финансовый 2 10 5 2" xfId="281" xr:uid="{00000000-0005-0000-0000-000019010000}"/>
    <cellStyle name="Финансовый 2 10 5 3" xfId="282" xr:uid="{00000000-0005-0000-0000-00001A010000}"/>
    <cellStyle name="Финансовый 2 10 6" xfId="283" xr:uid="{00000000-0005-0000-0000-00001B010000}"/>
    <cellStyle name="Финансовый 2 10 7" xfId="284" xr:uid="{00000000-0005-0000-0000-00001C010000}"/>
    <cellStyle name="Финансовый 2 10 8" xfId="285" xr:uid="{00000000-0005-0000-0000-00001D010000}"/>
    <cellStyle name="Финансовый 2 11" xfId="286" xr:uid="{00000000-0005-0000-0000-00001E010000}"/>
    <cellStyle name="Финансовый 2 11 2" xfId="287" xr:uid="{00000000-0005-0000-0000-00001F010000}"/>
    <cellStyle name="Финансовый 2 11 2 2" xfId="288" xr:uid="{00000000-0005-0000-0000-000020010000}"/>
    <cellStyle name="Финансовый 2 11 2 2 2" xfId="289" xr:uid="{00000000-0005-0000-0000-000021010000}"/>
    <cellStyle name="Финансовый 2 11 2 2 3" xfId="290" xr:uid="{00000000-0005-0000-0000-000022010000}"/>
    <cellStyle name="Финансовый 2 11 2 3" xfId="291" xr:uid="{00000000-0005-0000-0000-000023010000}"/>
    <cellStyle name="Финансовый 2 11 2 4" xfId="292" xr:uid="{00000000-0005-0000-0000-000024010000}"/>
    <cellStyle name="Финансовый 2 11 3" xfId="293" xr:uid="{00000000-0005-0000-0000-000025010000}"/>
    <cellStyle name="Финансовый 2 11 3 2" xfId="294" xr:uid="{00000000-0005-0000-0000-000026010000}"/>
    <cellStyle name="Финансовый 2 11 3 3" xfId="295" xr:uid="{00000000-0005-0000-0000-000027010000}"/>
    <cellStyle name="Финансовый 2 11 4" xfId="296" xr:uid="{00000000-0005-0000-0000-000028010000}"/>
    <cellStyle name="Финансовый 2 11 5" xfId="297" xr:uid="{00000000-0005-0000-0000-000029010000}"/>
    <cellStyle name="Финансовый 2 12" xfId="298" xr:uid="{00000000-0005-0000-0000-00002A010000}"/>
    <cellStyle name="Финансовый 2 12 2" xfId="299" xr:uid="{00000000-0005-0000-0000-00002B010000}"/>
    <cellStyle name="Финансовый 2 12 2 2" xfId="300" xr:uid="{00000000-0005-0000-0000-00002C010000}"/>
    <cellStyle name="Финансовый 2 12 2 2 2" xfId="301" xr:uid="{00000000-0005-0000-0000-00002D010000}"/>
    <cellStyle name="Финансовый 2 12 2 2 3" xfId="302" xr:uid="{00000000-0005-0000-0000-00002E010000}"/>
    <cellStyle name="Финансовый 2 12 2 3" xfId="303" xr:uid="{00000000-0005-0000-0000-00002F010000}"/>
    <cellStyle name="Финансовый 2 12 2 4" xfId="304" xr:uid="{00000000-0005-0000-0000-000030010000}"/>
    <cellStyle name="Финансовый 2 12 3" xfId="305" xr:uid="{00000000-0005-0000-0000-000031010000}"/>
    <cellStyle name="Финансовый 2 12 3 2" xfId="306" xr:uid="{00000000-0005-0000-0000-000032010000}"/>
    <cellStyle name="Финансовый 2 12 3 3" xfId="307" xr:uid="{00000000-0005-0000-0000-000033010000}"/>
    <cellStyle name="Финансовый 2 12 4" xfId="308" xr:uid="{00000000-0005-0000-0000-000034010000}"/>
    <cellStyle name="Финансовый 2 12 5" xfId="309" xr:uid="{00000000-0005-0000-0000-000035010000}"/>
    <cellStyle name="Финансовый 2 13" xfId="310" xr:uid="{00000000-0005-0000-0000-000036010000}"/>
    <cellStyle name="Финансовый 2 13 2" xfId="311" xr:uid="{00000000-0005-0000-0000-000037010000}"/>
    <cellStyle name="Финансовый 2 13 2 2" xfId="312" xr:uid="{00000000-0005-0000-0000-000038010000}"/>
    <cellStyle name="Финансовый 2 13 2 3" xfId="313" xr:uid="{00000000-0005-0000-0000-000039010000}"/>
    <cellStyle name="Финансовый 2 13 3" xfId="314" xr:uid="{00000000-0005-0000-0000-00003A010000}"/>
    <cellStyle name="Финансовый 2 13 4" xfId="315" xr:uid="{00000000-0005-0000-0000-00003B010000}"/>
    <cellStyle name="Финансовый 2 14" xfId="316" xr:uid="{00000000-0005-0000-0000-00003C010000}"/>
    <cellStyle name="Финансовый 2 14 2" xfId="317" xr:uid="{00000000-0005-0000-0000-00003D010000}"/>
    <cellStyle name="Финансовый 2 14 2 2" xfId="318" xr:uid="{00000000-0005-0000-0000-00003E010000}"/>
    <cellStyle name="Финансовый 2 14 2 3" xfId="319" xr:uid="{00000000-0005-0000-0000-00003F010000}"/>
    <cellStyle name="Финансовый 2 14 3" xfId="320" xr:uid="{00000000-0005-0000-0000-000040010000}"/>
    <cellStyle name="Финансовый 2 14 4" xfId="321" xr:uid="{00000000-0005-0000-0000-000041010000}"/>
    <cellStyle name="Финансовый 2 15" xfId="322" xr:uid="{00000000-0005-0000-0000-000042010000}"/>
    <cellStyle name="Финансовый 2 15 2" xfId="323" xr:uid="{00000000-0005-0000-0000-000043010000}"/>
    <cellStyle name="Финансовый 2 15 2 2" xfId="324" xr:uid="{00000000-0005-0000-0000-000044010000}"/>
    <cellStyle name="Финансовый 2 15 2 3" xfId="325" xr:uid="{00000000-0005-0000-0000-000045010000}"/>
    <cellStyle name="Финансовый 2 15 3" xfId="326" xr:uid="{00000000-0005-0000-0000-000046010000}"/>
    <cellStyle name="Финансовый 2 15 4" xfId="327" xr:uid="{00000000-0005-0000-0000-000047010000}"/>
    <cellStyle name="Финансовый 2 16" xfId="328" xr:uid="{00000000-0005-0000-0000-000048010000}"/>
    <cellStyle name="Финансовый 2 16 2" xfId="329" xr:uid="{00000000-0005-0000-0000-000049010000}"/>
    <cellStyle name="Финансовый 2 16 2 2" xfId="330" xr:uid="{00000000-0005-0000-0000-00004A010000}"/>
    <cellStyle name="Финансовый 2 16 2 3" xfId="331" xr:uid="{00000000-0005-0000-0000-00004B010000}"/>
    <cellStyle name="Финансовый 2 16 3" xfId="332" xr:uid="{00000000-0005-0000-0000-00004C010000}"/>
    <cellStyle name="Финансовый 2 16 4" xfId="333" xr:uid="{00000000-0005-0000-0000-00004D010000}"/>
    <cellStyle name="Финансовый 2 17" xfId="334" xr:uid="{00000000-0005-0000-0000-00004E010000}"/>
    <cellStyle name="Финансовый 2 17 2" xfId="335" xr:uid="{00000000-0005-0000-0000-00004F010000}"/>
    <cellStyle name="Финансовый 2 17 3" xfId="336" xr:uid="{00000000-0005-0000-0000-000050010000}"/>
    <cellStyle name="Финансовый 2 18" xfId="337" xr:uid="{00000000-0005-0000-0000-000051010000}"/>
    <cellStyle name="Финансовый 2 19" xfId="338" xr:uid="{00000000-0005-0000-0000-000052010000}"/>
    <cellStyle name="Финансовый 2 2" xfId="339" xr:uid="{00000000-0005-0000-0000-000053010000}"/>
    <cellStyle name="Финансовый 2 2 2" xfId="340" xr:uid="{00000000-0005-0000-0000-000054010000}"/>
    <cellStyle name="Финансовый 2 2 3" xfId="341" xr:uid="{00000000-0005-0000-0000-000055010000}"/>
    <cellStyle name="Финансовый 2 20" xfId="342" xr:uid="{00000000-0005-0000-0000-000056010000}"/>
    <cellStyle name="Финансовый 2 21" xfId="343" xr:uid="{00000000-0005-0000-0000-000057010000}"/>
    <cellStyle name="Финансовый 2 3" xfId="344" xr:uid="{00000000-0005-0000-0000-000058010000}"/>
    <cellStyle name="Финансовый 2 3 10" xfId="345" xr:uid="{00000000-0005-0000-0000-000059010000}"/>
    <cellStyle name="Финансовый 2 3 10 2" xfId="346" xr:uid="{00000000-0005-0000-0000-00005A010000}"/>
    <cellStyle name="Финансовый 2 3 10 2 2" xfId="347" xr:uid="{00000000-0005-0000-0000-00005B010000}"/>
    <cellStyle name="Финансовый 2 3 10 2 3" xfId="348" xr:uid="{00000000-0005-0000-0000-00005C010000}"/>
    <cellStyle name="Финансовый 2 3 10 3" xfId="349" xr:uid="{00000000-0005-0000-0000-00005D010000}"/>
    <cellStyle name="Финансовый 2 3 10 4" xfId="350" xr:uid="{00000000-0005-0000-0000-00005E010000}"/>
    <cellStyle name="Финансовый 2 3 11" xfId="351" xr:uid="{00000000-0005-0000-0000-00005F010000}"/>
    <cellStyle name="Финансовый 2 3 11 2" xfId="352" xr:uid="{00000000-0005-0000-0000-000060010000}"/>
    <cellStyle name="Финансовый 2 3 11 2 2" xfId="353" xr:uid="{00000000-0005-0000-0000-000061010000}"/>
    <cellStyle name="Финансовый 2 3 11 2 3" xfId="354" xr:uid="{00000000-0005-0000-0000-000062010000}"/>
    <cellStyle name="Финансовый 2 3 11 3" xfId="355" xr:uid="{00000000-0005-0000-0000-000063010000}"/>
    <cellStyle name="Финансовый 2 3 11 4" xfId="356" xr:uid="{00000000-0005-0000-0000-000064010000}"/>
    <cellStyle name="Финансовый 2 3 12" xfId="357" xr:uid="{00000000-0005-0000-0000-000065010000}"/>
    <cellStyle name="Финансовый 2 3 12 2" xfId="358" xr:uid="{00000000-0005-0000-0000-000066010000}"/>
    <cellStyle name="Финансовый 2 3 12 2 2" xfId="359" xr:uid="{00000000-0005-0000-0000-000067010000}"/>
    <cellStyle name="Финансовый 2 3 12 2 3" xfId="360" xr:uid="{00000000-0005-0000-0000-000068010000}"/>
    <cellStyle name="Финансовый 2 3 12 3" xfId="361" xr:uid="{00000000-0005-0000-0000-000069010000}"/>
    <cellStyle name="Финансовый 2 3 12 4" xfId="362" xr:uid="{00000000-0005-0000-0000-00006A010000}"/>
    <cellStyle name="Финансовый 2 3 13" xfId="363" xr:uid="{00000000-0005-0000-0000-00006B010000}"/>
    <cellStyle name="Финансовый 2 3 13 2" xfId="364" xr:uid="{00000000-0005-0000-0000-00006C010000}"/>
    <cellStyle name="Финансовый 2 3 13 3" xfId="365" xr:uid="{00000000-0005-0000-0000-00006D010000}"/>
    <cellStyle name="Финансовый 2 3 14" xfId="366" xr:uid="{00000000-0005-0000-0000-00006E010000}"/>
    <cellStyle name="Финансовый 2 3 15" xfId="367" xr:uid="{00000000-0005-0000-0000-00006F010000}"/>
    <cellStyle name="Финансовый 2 3 16" xfId="368" xr:uid="{00000000-0005-0000-0000-000070010000}"/>
    <cellStyle name="Финансовый 2 3 17" xfId="369" xr:uid="{00000000-0005-0000-0000-000071010000}"/>
    <cellStyle name="Финансовый 2 3 2" xfId="370" xr:uid="{00000000-0005-0000-0000-000072010000}"/>
    <cellStyle name="Финансовый 2 3 2 10" xfId="371" xr:uid="{00000000-0005-0000-0000-000073010000}"/>
    <cellStyle name="Финансовый 2 3 2 10 2" xfId="372" xr:uid="{00000000-0005-0000-0000-000074010000}"/>
    <cellStyle name="Финансовый 2 3 2 10 2 2" xfId="373" xr:uid="{00000000-0005-0000-0000-000075010000}"/>
    <cellStyle name="Финансовый 2 3 2 10 2 3" xfId="374" xr:uid="{00000000-0005-0000-0000-000076010000}"/>
    <cellStyle name="Финансовый 2 3 2 10 3" xfId="375" xr:uid="{00000000-0005-0000-0000-000077010000}"/>
    <cellStyle name="Финансовый 2 3 2 10 4" xfId="376" xr:uid="{00000000-0005-0000-0000-000078010000}"/>
    <cellStyle name="Финансовый 2 3 2 11" xfId="377" xr:uid="{00000000-0005-0000-0000-000079010000}"/>
    <cellStyle name="Финансовый 2 3 2 11 2" xfId="378" xr:uid="{00000000-0005-0000-0000-00007A010000}"/>
    <cellStyle name="Финансовый 2 3 2 11 2 2" xfId="379" xr:uid="{00000000-0005-0000-0000-00007B010000}"/>
    <cellStyle name="Финансовый 2 3 2 11 2 3" xfId="380" xr:uid="{00000000-0005-0000-0000-00007C010000}"/>
    <cellStyle name="Финансовый 2 3 2 11 3" xfId="381" xr:uid="{00000000-0005-0000-0000-00007D010000}"/>
    <cellStyle name="Финансовый 2 3 2 11 4" xfId="382" xr:uid="{00000000-0005-0000-0000-00007E010000}"/>
    <cellStyle name="Финансовый 2 3 2 12" xfId="383" xr:uid="{00000000-0005-0000-0000-00007F010000}"/>
    <cellStyle name="Финансовый 2 3 2 12 2" xfId="384" xr:uid="{00000000-0005-0000-0000-000080010000}"/>
    <cellStyle name="Финансовый 2 3 2 12 3" xfId="385" xr:uid="{00000000-0005-0000-0000-000081010000}"/>
    <cellStyle name="Финансовый 2 3 2 13" xfId="386" xr:uid="{00000000-0005-0000-0000-000082010000}"/>
    <cellStyle name="Финансовый 2 3 2 14" xfId="387" xr:uid="{00000000-0005-0000-0000-000083010000}"/>
    <cellStyle name="Финансовый 2 3 2 15" xfId="388" xr:uid="{00000000-0005-0000-0000-000084010000}"/>
    <cellStyle name="Финансовый 2 3 2 16" xfId="389" xr:uid="{00000000-0005-0000-0000-000085010000}"/>
    <cellStyle name="Финансовый 2 3 2 2" xfId="390" xr:uid="{00000000-0005-0000-0000-000086010000}"/>
    <cellStyle name="Финансовый 2 3 2 2 10" xfId="391" xr:uid="{00000000-0005-0000-0000-000087010000}"/>
    <cellStyle name="Финансовый 2 3 2 2 10 2" xfId="392" xr:uid="{00000000-0005-0000-0000-000088010000}"/>
    <cellStyle name="Финансовый 2 3 2 2 10 3" xfId="393" xr:uid="{00000000-0005-0000-0000-000089010000}"/>
    <cellStyle name="Финансовый 2 3 2 2 11" xfId="394" xr:uid="{00000000-0005-0000-0000-00008A010000}"/>
    <cellStyle name="Финансовый 2 3 2 2 12" xfId="395" xr:uid="{00000000-0005-0000-0000-00008B010000}"/>
    <cellStyle name="Финансовый 2 3 2 2 13" xfId="396" xr:uid="{00000000-0005-0000-0000-00008C010000}"/>
    <cellStyle name="Финансовый 2 3 2 2 14" xfId="397" xr:uid="{00000000-0005-0000-0000-00008D010000}"/>
    <cellStyle name="Финансовый 2 3 2 2 2" xfId="398" xr:uid="{00000000-0005-0000-0000-00008E010000}"/>
    <cellStyle name="Финансовый 2 3 2 2 2 10" xfId="399" xr:uid="{00000000-0005-0000-0000-00008F010000}"/>
    <cellStyle name="Финансовый 2 3 2 2 2 10 2" xfId="400" xr:uid="{00000000-0005-0000-0000-000090010000}"/>
    <cellStyle name="Финансовый 2 3 2 2 2 10 3" xfId="401" xr:uid="{00000000-0005-0000-0000-000091010000}"/>
    <cellStyle name="Финансовый 2 3 2 2 2 11" xfId="402" xr:uid="{00000000-0005-0000-0000-000092010000}"/>
    <cellStyle name="Финансовый 2 3 2 2 2 12" xfId="403" xr:uid="{00000000-0005-0000-0000-000093010000}"/>
    <cellStyle name="Финансовый 2 3 2 2 2 13" xfId="404" xr:uid="{00000000-0005-0000-0000-000094010000}"/>
    <cellStyle name="Финансовый 2 3 2 2 2 14" xfId="405" xr:uid="{00000000-0005-0000-0000-000095010000}"/>
    <cellStyle name="Финансовый 2 3 2 2 2 15" xfId="406" xr:uid="{00000000-0005-0000-0000-000096010000}"/>
    <cellStyle name="Финансовый 2 3 2 2 2 2" xfId="407" xr:uid="{00000000-0005-0000-0000-000097010000}"/>
    <cellStyle name="Финансовый 2 3 2 2 2 2 10" xfId="408" xr:uid="{00000000-0005-0000-0000-000098010000}"/>
    <cellStyle name="Финансовый 2 3 2 2 2 2 11" xfId="409" xr:uid="{00000000-0005-0000-0000-000099010000}"/>
    <cellStyle name="Финансовый 2 3 2 2 2 2 12" xfId="410" xr:uid="{00000000-0005-0000-0000-00009A010000}"/>
    <cellStyle name="Финансовый 2 3 2 2 2 2 13" xfId="411" xr:uid="{00000000-0005-0000-0000-00009B010000}"/>
    <cellStyle name="Финансовый 2 3 2 2 2 2 2" xfId="412" xr:uid="{00000000-0005-0000-0000-00009C010000}"/>
    <cellStyle name="Финансовый 2 3 2 2 2 2 2 2" xfId="413" xr:uid="{00000000-0005-0000-0000-00009D010000}"/>
    <cellStyle name="Финансовый 2 3 2 2 2 2 2 2 2" xfId="414" xr:uid="{00000000-0005-0000-0000-00009E010000}"/>
    <cellStyle name="Финансовый 2 3 2 2 2 2 2 2 2 2" xfId="415" xr:uid="{00000000-0005-0000-0000-00009F010000}"/>
    <cellStyle name="Финансовый 2 3 2 2 2 2 2 2 2 2 2" xfId="416" xr:uid="{00000000-0005-0000-0000-0000A0010000}"/>
    <cellStyle name="Финансовый 2 3 2 2 2 2 2 2 2 2 3" xfId="417" xr:uid="{00000000-0005-0000-0000-0000A1010000}"/>
    <cellStyle name="Финансовый 2 3 2 2 2 2 2 2 2 3" xfId="418" xr:uid="{00000000-0005-0000-0000-0000A2010000}"/>
    <cellStyle name="Финансовый 2 3 2 2 2 2 2 2 2 4" xfId="419" xr:uid="{00000000-0005-0000-0000-0000A3010000}"/>
    <cellStyle name="Финансовый 2 3 2 2 2 2 2 2 3" xfId="420" xr:uid="{00000000-0005-0000-0000-0000A4010000}"/>
    <cellStyle name="Финансовый 2 3 2 2 2 2 2 2 3 2" xfId="421" xr:uid="{00000000-0005-0000-0000-0000A5010000}"/>
    <cellStyle name="Финансовый 2 3 2 2 2 2 2 2 3 3" xfId="422" xr:uid="{00000000-0005-0000-0000-0000A6010000}"/>
    <cellStyle name="Финансовый 2 3 2 2 2 2 2 2 4" xfId="423" xr:uid="{00000000-0005-0000-0000-0000A7010000}"/>
    <cellStyle name="Финансовый 2 3 2 2 2 2 2 2 5" xfId="424" xr:uid="{00000000-0005-0000-0000-0000A8010000}"/>
    <cellStyle name="Финансовый 2 3 2 2 2 2 2 3" xfId="425" xr:uid="{00000000-0005-0000-0000-0000A9010000}"/>
    <cellStyle name="Финансовый 2 3 2 2 2 2 2 3 2" xfId="426" xr:uid="{00000000-0005-0000-0000-0000AA010000}"/>
    <cellStyle name="Финансовый 2 3 2 2 2 2 2 3 2 2" xfId="427" xr:uid="{00000000-0005-0000-0000-0000AB010000}"/>
    <cellStyle name="Финансовый 2 3 2 2 2 2 2 3 2 2 2" xfId="428" xr:uid="{00000000-0005-0000-0000-0000AC010000}"/>
    <cellStyle name="Финансовый 2 3 2 2 2 2 2 3 2 2 3" xfId="429" xr:uid="{00000000-0005-0000-0000-0000AD010000}"/>
    <cellStyle name="Финансовый 2 3 2 2 2 2 2 3 2 3" xfId="430" xr:uid="{00000000-0005-0000-0000-0000AE010000}"/>
    <cellStyle name="Финансовый 2 3 2 2 2 2 2 3 2 4" xfId="431" xr:uid="{00000000-0005-0000-0000-0000AF010000}"/>
    <cellStyle name="Финансовый 2 3 2 2 2 2 2 3 3" xfId="432" xr:uid="{00000000-0005-0000-0000-0000B0010000}"/>
    <cellStyle name="Финансовый 2 3 2 2 2 2 2 3 3 2" xfId="433" xr:uid="{00000000-0005-0000-0000-0000B1010000}"/>
    <cellStyle name="Финансовый 2 3 2 2 2 2 2 3 3 3" xfId="434" xr:uid="{00000000-0005-0000-0000-0000B2010000}"/>
    <cellStyle name="Финансовый 2 3 2 2 2 2 2 3 4" xfId="435" xr:uid="{00000000-0005-0000-0000-0000B3010000}"/>
    <cellStyle name="Финансовый 2 3 2 2 2 2 2 3 5" xfId="436" xr:uid="{00000000-0005-0000-0000-0000B4010000}"/>
    <cellStyle name="Финансовый 2 3 2 2 2 2 2 4" xfId="437" xr:uid="{00000000-0005-0000-0000-0000B5010000}"/>
    <cellStyle name="Финансовый 2 3 2 2 2 2 2 4 2" xfId="438" xr:uid="{00000000-0005-0000-0000-0000B6010000}"/>
    <cellStyle name="Финансовый 2 3 2 2 2 2 2 4 2 2" xfId="439" xr:uid="{00000000-0005-0000-0000-0000B7010000}"/>
    <cellStyle name="Финансовый 2 3 2 2 2 2 2 4 2 3" xfId="440" xr:uid="{00000000-0005-0000-0000-0000B8010000}"/>
    <cellStyle name="Финансовый 2 3 2 2 2 2 2 4 3" xfId="441" xr:uid="{00000000-0005-0000-0000-0000B9010000}"/>
    <cellStyle name="Финансовый 2 3 2 2 2 2 2 4 4" xfId="442" xr:uid="{00000000-0005-0000-0000-0000BA010000}"/>
    <cellStyle name="Финансовый 2 3 2 2 2 2 2 5" xfId="443" xr:uid="{00000000-0005-0000-0000-0000BB010000}"/>
    <cellStyle name="Финансовый 2 3 2 2 2 2 2 5 2" xfId="444" xr:uid="{00000000-0005-0000-0000-0000BC010000}"/>
    <cellStyle name="Финансовый 2 3 2 2 2 2 2 5 3" xfId="445" xr:uid="{00000000-0005-0000-0000-0000BD010000}"/>
    <cellStyle name="Финансовый 2 3 2 2 2 2 2 6" xfId="446" xr:uid="{00000000-0005-0000-0000-0000BE010000}"/>
    <cellStyle name="Финансовый 2 3 2 2 2 2 2 7" xfId="447" xr:uid="{00000000-0005-0000-0000-0000BF010000}"/>
    <cellStyle name="Финансовый 2 3 2 2 2 2 2 8" xfId="448" xr:uid="{00000000-0005-0000-0000-0000C0010000}"/>
    <cellStyle name="Финансовый 2 3 2 2 2 2 3" xfId="449" xr:uid="{00000000-0005-0000-0000-0000C1010000}"/>
    <cellStyle name="Финансовый 2 3 2 2 2 2 3 2" xfId="450" xr:uid="{00000000-0005-0000-0000-0000C2010000}"/>
    <cellStyle name="Финансовый 2 3 2 2 2 2 3 2 2" xfId="451" xr:uid="{00000000-0005-0000-0000-0000C3010000}"/>
    <cellStyle name="Финансовый 2 3 2 2 2 2 3 2 2 2" xfId="452" xr:uid="{00000000-0005-0000-0000-0000C4010000}"/>
    <cellStyle name="Финансовый 2 3 2 2 2 2 3 2 2 3" xfId="453" xr:uid="{00000000-0005-0000-0000-0000C5010000}"/>
    <cellStyle name="Финансовый 2 3 2 2 2 2 3 2 3" xfId="454" xr:uid="{00000000-0005-0000-0000-0000C6010000}"/>
    <cellStyle name="Финансовый 2 3 2 2 2 2 3 2 4" xfId="455" xr:uid="{00000000-0005-0000-0000-0000C7010000}"/>
    <cellStyle name="Финансовый 2 3 2 2 2 2 3 3" xfId="456" xr:uid="{00000000-0005-0000-0000-0000C8010000}"/>
    <cellStyle name="Финансовый 2 3 2 2 2 2 3 3 2" xfId="457" xr:uid="{00000000-0005-0000-0000-0000C9010000}"/>
    <cellStyle name="Финансовый 2 3 2 2 2 2 3 3 3" xfId="458" xr:uid="{00000000-0005-0000-0000-0000CA010000}"/>
    <cellStyle name="Финансовый 2 3 2 2 2 2 3 4" xfId="459" xr:uid="{00000000-0005-0000-0000-0000CB010000}"/>
    <cellStyle name="Финансовый 2 3 2 2 2 2 3 5" xfId="460" xr:uid="{00000000-0005-0000-0000-0000CC010000}"/>
    <cellStyle name="Финансовый 2 3 2 2 2 2 4" xfId="461" xr:uid="{00000000-0005-0000-0000-0000CD010000}"/>
    <cellStyle name="Финансовый 2 3 2 2 2 2 4 2" xfId="462" xr:uid="{00000000-0005-0000-0000-0000CE010000}"/>
    <cellStyle name="Финансовый 2 3 2 2 2 2 4 2 2" xfId="463" xr:uid="{00000000-0005-0000-0000-0000CF010000}"/>
    <cellStyle name="Финансовый 2 3 2 2 2 2 4 2 2 2" xfId="464" xr:uid="{00000000-0005-0000-0000-0000D0010000}"/>
    <cellStyle name="Финансовый 2 3 2 2 2 2 4 2 2 3" xfId="465" xr:uid="{00000000-0005-0000-0000-0000D1010000}"/>
    <cellStyle name="Финансовый 2 3 2 2 2 2 4 2 3" xfId="466" xr:uid="{00000000-0005-0000-0000-0000D2010000}"/>
    <cellStyle name="Финансовый 2 3 2 2 2 2 4 2 4" xfId="467" xr:uid="{00000000-0005-0000-0000-0000D3010000}"/>
    <cellStyle name="Финансовый 2 3 2 2 2 2 4 3" xfId="468" xr:uid="{00000000-0005-0000-0000-0000D4010000}"/>
    <cellStyle name="Финансовый 2 3 2 2 2 2 4 3 2" xfId="469" xr:uid="{00000000-0005-0000-0000-0000D5010000}"/>
    <cellStyle name="Финансовый 2 3 2 2 2 2 4 3 3" xfId="470" xr:uid="{00000000-0005-0000-0000-0000D6010000}"/>
    <cellStyle name="Финансовый 2 3 2 2 2 2 4 4" xfId="471" xr:uid="{00000000-0005-0000-0000-0000D7010000}"/>
    <cellStyle name="Финансовый 2 3 2 2 2 2 4 5" xfId="472" xr:uid="{00000000-0005-0000-0000-0000D8010000}"/>
    <cellStyle name="Финансовый 2 3 2 2 2 2 5" xfId="473" xr:uid="{00000000-0005-0000-0000-0000D9010000}"/>
    <cellStyle name="Финансовый 2 3 2 2 2 2 5 2" xfId="474" xr:uid="{00000000-0005-0000-0000-0000DA010000}"/>
    <cellStyle name="Финансовый 2 3 2 2 2 2 5 2 2" xfId="475" xr:uid="{00000000-0005-0000-0000-0000DB010000}"/>
    <cellStyle name="Финансовый 2 3 2 2 2 2 5 2 3" xfId="476" xr:uid="{00000000-0005-0000-0000-0000DC010000}"/>
    <cellStyle name="Финансовый 2 3 2 2 2 2 5 3" xfId="477" xr:uid="{00000000-0005-0000-0000-0000DD010000}"/>
    <cellStyle name="Финансовый 2 3 2 2 2 2 5 4" xfId="478" xr:uid="{00000000-0005-0000-0000-0000DE010000}"/>
    <cellStyle name="Финансовый 2 3 2 2 2 2 6" xfId="479" xr:uid="{00000000-0005-0000-0000-0000DF010000}"/>
    <cellStyle name="Финансовый 2 3 2 2 2 2 6 2" xfId="480" xr:uid="{00000000-0005-0000-0000-0000E0010000}"/>
    <cellStyle name="Финансовый 2 3 2 2 2 2 6 2 2" xfId="481" xr:uid="{00000000-0005-0000-0000-0000E1010000}"/>
    <cellStyle name="Финансовый 2 3 2 2 2 2 6 2 3" xfId="482" xr:uid="{00000000-0005-0000-0000-0000E2010000}"/>
    <cellStyle name="Финансовый 2 3 2 2 2 2 6 3" xfId="483" xr:uid="{00000000-0005-0000-0000-0000E3010000}"/>
    <cellStyle name="Финансовый 2 3 2 2 2 2 6 4" xfId="484" xr:uid="{00000000-0005-0000-0000-0000E4010000}"/>
    <cellStyle name="Финансовый 2 3 2 2 2 2 7" xfId="485" xr:uid="{00000000-0005-0000-0000-0000E5010000}"/>
    <cellStyle name="Финансовый 2 3 2 2 2 2 7 2" xfId="486" xr:uid="{00000000-0005-0000-0000-0000E6010000}"/>
    <cellStyle name="Финансовый 2 3 2 2 2 2 7 2 2" xfId="487" xr:uid="{00000000-0005-0000-0000-0000E7010000}"/>
    <cellStyle name="Финансовый 2 3 2 2 2 2 7 2 3" xfId="488" xr:uid="{00000000-0005-0000-0000-0000E8010000}"/>
    <cellStyle name="Финансовый 2 3 2 2 2 2 7 3" xfId="489" xr:uid="{00000000-0005-0000-0000-0000E9010000}"/>
    <cellStyle name="Финансовый 2 3 2 2 2 2 7 4" xfId="490" xr:uid="{00000000-0005-0000-0000-0000EA010000}"/>
    <cellStyle name="Финансовый 2 3 2 2 2 2 8" xfId="491" xr:uid="{00000000-0005-0000-0000-0000EB010000}"/>
    <cellStyle name="Финансовый 2 3 2 2 2 2 8 2" xfId="492" xr:uid="{00000000-0005-0000-0000-0000EC010000}"/>
    <cellStyle name="Финансовый 2 3 2 2 2 2 8 2 2" xfId="493" xr:uid="{00000000-0005-0000-0000-0000ED010000}"/>
    <cellStyle name="Финансовый 2 3 2 2 2 2 8 2 3" xfId="494" xr:uid="{00000000-0005-0000-0000-0000EE010000}"/>
    <cellStyle name="Финансовый 2 3 2 2 2 2 8 3" xfId="495" xr:uid="{00000000-0005-0000-0000-0000EF010000}"/>
    <cellStyle name="Финансовый 2 3 2 2 2 2 8 4" xfId="496" xr:uid="{00000000-0005-0000-0000-0000F0010000}"/>
    <cellStyle name="Финансовый 2 3 2 2 2 2 9" xfId="497" xr:uid="{00000000-0005-0000-0000-0000F1010000}"/>
    <cellStyle name="Финансовый 2 3 2 2 2 2 9 2" xfId="498" xr:uid="{00000000-0005-0000-0000-0000F2010000}"/>
    <cellStyle name="Финансовый 2 3 2 2 2 2 9 3" xfId="499" xr:uid="{00000000-0005-0000-0000-0000F3010000}"/>
    <cellStyle name="Финансовый 2 3 2 2 2 3" xfId="500" xr:uid="{00000000-0005-0000-0000-0000F4010000}"/>
    <cellStyle name="Финансовый 2 3 2 2 2 3 2" xfId="501" xr:uid="{00000000-0005-0000-0000-0000F5010000}"/>
    <cellStyle name="Финансовый 2 3 2 2 2 3 2 2" xfId="502" xr:uid="{00000000-0005-0000-0000-0000F6010000}"/>
    <cellStyle name="Финансовый 2 3 2 2 2 3 2 2 2" xfId="503" xr:uid="{00000000-0005-0000-0000-0000F7010000}"/>
    <cellStyle name="Финансовый 2 3 2 2 2 3 2 2 2 2" xfId="504" xr:uid="{00000000-0005-0000-0000-0000F8010000}"/>
    <cellStyle name="Финансовый 2 3 2 2 2 3 2 2 2 3" xfId="505" xr:uid="{00000000-0005-0000-0000-0000F9010000}"/>
    <cellStyle name="Финансовый 2 3 2 2 2 3 2 2 3" xfId="506" xr:uid="{00000000-0005-0000-0000-0000FA010000}"/>
    <cellStyle name="Финансовый 2 3 2 2 2 3 2 2 4" xfId="507" xr:uid="{00000000-0005-0000-0000-0000FB010000}"/>
    <cellStyle name="Финансовый 2 3 2 2 2 3 2 3" xfId="508" xr:uid="{00000000-0005-0000-0000-0000FC010000}"/>
    <cellStyle name="Финансовый 2 3 2 2 2 3 2 3 2" xfId="509" xr:uid="{00000000-0005-0000-0000-0000FD010000}"/>
    <cellStyle name="Финансовый 2 3 2 2 2 3 2 3 3" xfId="510" xr:uid="{00000000-0005-0000-0000-0000FE010000}"/>
    <cellStyle name="Финансовый 2 3 2 2 2 3 2 4" xfId="511" xr:uid="{00000000-0005-0000-0000-0000FF010000}"/>
    <cellStyle name="Финансовый 2 3 2 2 2 3 2 5" xfId="512" xr:uid="{00000000-0005-0000-0000-000000020000}"/>
    <cellStyle name="Финансовый 2 3 2 2 2 3 3" xfId="513" xr:uid="{00000000-0005-0000-0000-000001020000}"/>
    <cellStyle name="Финансовый 2 3 2 2 2 3 3 2" xfId="514" xr:uid="{00000000-0005-0000-0000-000002020000}"/>
    <cellStyle name="Финансовый 2 3 2 2 2 3 3 2 2" xfId="515" xr:uid="{00000000-0005-0000-0000-000003020000}"/>
    <cellStyle name="Финансовый 2 3 2 2 2 3 3 2 2 2" xfId="516" xr:uid="{00000000-0005-0000-0000-000004020000}"/>
    <cellStyle name="Финансовый 2 3 2 2 2 3 3 2 2 3" xfId="517" xr:uid="{00000000-0005-0000-0000-000005020000}"/>
    <cellStyle name="Финансовый 2 3 2 2 2 3 3 2 3" xfId="518" xr:uid="{00000000-0005-0000-0000-000006020000}"/>
    <cellStyle name="Финансовый 2 3 2 2 2 3 3 2 4" xfId="519" xr:uid="{00000000-0005-0000-0000-000007020000}"/>
    <cellStyle name="Финансовый 2 3 2 2 2 3 3 3" xfId="520" xr:uid="{00000000-0005-0000-0000-000008020000}"/>
    <cellStyle name="Финансовый 2 3 2 2 2 3 3 3 2" xfId="521" xr:uid="{00000000-0005-0000-0000-000009020000}"/>
    <cellStyle name="Финансовый 2 3 2 2 2 3 3 3 3" xfId="522" xr:uid="{00000000-0005-0000-0000-00000A020000}"/>
    <cellStyle name="Финансовый 2 3 2 2 2 3 3 4" xfId="523" xr:uid="{00000000-0005-0000-0000-00000B020000}"/>
    <cellStyle name="Финансовый 2 3 2 2 2 3 3 5" xfId="524" xr:uid="{00000000-0005-0000-0000-00000C020000}"/>
    <cellStyle name="Финансовый 2 3 2 2 2 3 4" xfId="525" xr:uid="{00000000-0005-0000-0000-00000D020000}"/>
    <cellStyle name="Финансовый 2 3 2 2 2 3 4 2" xfId="526" xr:uid="{00000000-0005-0000-0000-00000E020000}"/>
    <cellStyle name="Финансовый 2 3 2 2 2 3 4 2 2" xfId="527" xr:uid="{00000000-0005-0000-0000-00000F020000}"/>
    <cellStyle name="Финансовый 2 3 2 2 2 3 4 2 3" xfId="528" xr:uid="{00000000-0005-0000-0000-000010020000}"/>
    <cellStyle name="Финансовый 2 3 2 2 2 3 4 3" xfId="529" xr:uid="{00000000-0005-0000-0000-000011020000}"/>
    <cellStyle name="Финансовый 2 3 2 2 2 3 4 4" xfId="530" xr:uid="{00000000-0005-0000-0000-000012020000}"/>
    <cellStyle name="Финансовый 2 3 2 2 2 3 5" xfId="531" xr:uid="{00000000-0005-0000-0000-000013020000}"/>
    <cellStyle name="Финансовый 2 3 2 2 2 3 5 2" xfId="532" xr:uid="{00000000-0005-0000-0000-000014020000}"/>
    <cellStyle name="Финансовый 2 3 2 2 2 3 5 3" xfId="533" xr:uid="{00000000-0005-0000-0000-000015020000}"/>
    <cellStyle name="Финансовый 2 3 2 2 2 3 6" xfId="534" xr:uid="{00000000-0005-0000-0000-000016020000}"/>
    <cellStyle name="Финансовый 2 3 2 2 2 3 7" xfId="535" xr:uid="{00000000-0005-0000-0000-000017020000}"/>
    <cellStyle name="Финансовый 2 3 2 2 2 3 8" xfId="536" xr:uid="{00000000-0005-0000-0000-000018020000}"/>
    <cellStyle name="Финансовый 2 3 2 2 2 4" xfId="537" xr:uid="{00000000-0005-0000-0000-000019020000}"/>
    <cellStyle name="Финансовый 2 3 2 2 2 4 2" xfId="538" xr:uid="{00000000-0005-0000-0000-00001A020000}"/>
    <cellStyle name="Финансовый 2 3 2 2 2 4 2 2" xfId="539" xr:uid="{00000000-0005-0000-0000-00001B020000}"/>
    <cellStyle name="Финансовый 2 3 2 2 2 4 2 2 2" xfId="540" xr:uid="{00000000-0005-0000-0000-00001C020000}"/>
    <cellStyle name="Финансовый 2 3 2 2 2 4 2 2 3" xfId="541" xr:uid="{00000000-0005-0000-0000-00001D020000}"/>
    <cellStyle name="Финансовый 2 3 2 2 2 4 2 3" xfId="542" xr:uid="{00000000-0005-0000-0000-00001E020000}"/>
    <cellStyle name="Финансовый 2 3 2 2 2 4 2 4" xfId="543" xr:uid="{00000000-0005-0000-0000-00001F020000}"/>
    <cellStyle name="Финансовый 2 3 2 2 2 4 3" xfId="544" xr:uid="{00000000-0005-0000-0000-000020020000}"/>
    <cellStyle name="Финансовый 2 3 2 2 2 4 3 2" xfId="545" xr:uid="{00000000-0005-0000-0000-000021020000}"/>
    <cellStyle name="Финансовый 2 3 2 2 2 4 3 3" xfId="546" xr:uid="{00000000-0005-0000-0000-000022020000}"/>
    <cellStyle name="Финансовый 2 3 2 2 2 4 4" xfId="547" xr:uid="{00000000-0005-0000-0000-000023020000}"/>
    <cellStyle name="Финансовый 2 3 2 2 2 4 5" xfId="548" xr:uid="{00000000-0005-0000-0000-000024020000}"/>
    <cellStyle name="Финансовый 2 3 2 2 2 4 6" xfId="549" xr:uid="{00000000-0005-0000-0000-000025020000}"/>
    <cellStyle name="Финансовый 2 3 2 2 2 5" xfId="550" xr:uid="{00000000-0005-0000-0000-000026020000}"/>
    <cellStyle name="Финансовый 2 3 2 2 2 5 2" xfId="551" xr:uid="{00000000-0005-0000-0000-000027020000}"/>
    <cellStyle name="Финансовый 2 3 2 2 2 5 2 2" xfId="552" xr:uid="{00000000-0005-0000-0000-000028020000}"/>
    <cellStyle name="Финансовый 2 3 2 2 2 5 2 2 2" xfId="553" xr:uid="{00000000-0005-0000-0000-000029020000}"/>
    <cellStyle name="Финансовый 2 3 2 2 2 5 2 2 3" xfId="554" xr:uid="{00000000-0005-0000-0000-00002A020000}"/>
    <cellStyle name="Финансовый 2 3 2 2 2 5 2 3" xfId="555" xr:uid="{00000000-0005-0000-0000-00002B020000}"/>
    <cellStyle name="Финансовый 2 3 2 2 2 5 2 4" xfId="556" xr:uid="{00000000-0005-0000-0000-00002C020000}"/>
    <cellStyle name="Финансовый 2 3 2 2 2 5 3" xfId="557" xr:uid="{00000000-0005-0000-0000-00002D020000}"/>
    <cellStyle name="Финансовый 2 3 2 2 2 5 3 2" xfId="558" xr:uid="{00000000-0005-0000-0000-00002E020000}"/>
    <cellStyle name="Финансовый 2 3 2 2 2 5 3 3" xfId="559" xr:uid="{00000000-0005-0000-0000-00002F020000}"/>
    <cellStyle name="Финансовый 2 3 2 2 2 5 4" xfId="560" xr:uid="{00000000-0005-0000-0000-000030020000}"/>
    <cellStyle name="Финансовый 2 3 2 2 2 5 5" xfId="561" xr:uid="{00000000-0005-0000-0000-000031020000}"/>
    <cellStyle name="Финансовый 2 3 2 2 2 6" xfId="562" xr:uid="{00000000-0005-0000-0000-000032020000}"/>
    <cellStyle name="Финансовый 2 3 2 2 2 6 2" xfId="563" xr:uid="{00000000-0005-0000-0000-000033020000}"/>
    <cellStyle name="Финансовый 2 3 2 2 2 6 2 2" xfId="564" xr:uid="{00000000-0005-0000-0000-000034020000}"/>
    <cellStyle name="Финансовый 2 3 2 2 2 6 2 3" xfId="565" xr:uid="{00000000-0005-0000-0000-000035020000}"/>
    <cellStyle name="Финансовый 2 3 2 2 2 6 3" xfId="566" xr:uid="{00000000-0005-0000-0000-000036020000}"/>
    <cellStyle name="Финансовый 2 3 2 2 2 6 4" xfId="567" xr:uid="{00000000-0005-0000-0000-000037020000}"/>
    <cellStyle name="Финансовый 2 3 2 2 2 7" xfId="568" xr:uid="{00000000-0005-0000-0000-000038020000}"/>
    <cellStyle name="Финансовый 2 3 2 2 2 7 2" xfId="569" xr:uid="{00000000-0005-0000-0000-000039020000}"/>
    <cellStyle name="Финансовый 2 3 2 2 2 7 2 2" xfId="570" xr:uid="{00000000-0005-0000-0000-00003A020000}"/>
    <cellStyle name="Финансовый 2 3 2 2 2 7 2 3" xfId="571" xr:uid="{00000000-0005-0000-0000-00003B020000}"/>
    <cellStyle name="Финансовый 2 3 2 2 2 7 3" xfId="572" xr:uid="{00000000-0005-0000-0000-00003C020000}"/>
    <cellStyle name="Финансовый 2 3 2 2 2 7 4" xfId="573" xr:uid="{00000000-0005-0000-0000-00003D020000}"/>
    <cellStyle name="Финансовый 2 3 2 2 2 8" xfId="574" xr:uid="{00000000-0005-0000-0000-00003E020000}"/>
    <cellStyle name="Финансовый 2 3 2 2 2 8 2" xfId="575" xr:uid="{00000000-0005-0000-0000-00003F020000}"/>
    <cellStyle name="Финансовый 2 3 2 2 2 8 2 2" xfId="576" xr:uid="{00000000-0005-0000-0000-000040020000}"/>
    <cellStyle name="Финансовый 2 3 2 2 2 8 2 3" xfId="577" xr:uid="{00000000-0005-0000-0000-000041020000}"/>
    <cellStyle name="Финансовый 2 3 2 2 2 8 3" xfId="578" xr:uid="{00000000-0005-0000-0000-000042020000}"/>
    <cellStyle name="Финансовый 2 3 2 2 2 8 4" xfId="579" xr:uid="{00000000-0005-0000-0000-000043020000}"/>
    <cellStyle name="Финансовый 2 3 2 2 2 9" xfId="580" xr:uid="{00000000-0005-0000-0000-000044020000}"/>
    <cellStyle name="Финансовый 2 3 2 2 2 9 2" xfId="581" xr:uid="{00000000-0005-0000-0000-000045020000}"/>
    <cellStyle name="Финансовый 2 3 2 2 2 9 2 2" xfId="582" xr:uid="{00000000-0005-0000-0000-000046020000}"/>
    <cellStyle name="Финансовый 2 3 2 2 2 9 2 3" xfId="583" xr:uid="{00000000-0005-0000-0000-000047020000}"/>
    <cellStyle name="Финансовый 2 3 2 2 2 9 3" xfId="584" xr:uid="{00000000-0005-0000-0000-000048020000}"/>
    <cellStyle name="Финансовый 2 3 2 2 2 9 4" xfId="585" xr:uid="{00000000-0005-0000-0000-000049020000}"/>
    <cellStyle name="Финансовый 2 3 2 2 3" xfId="586" xr:uid="{00000000-0005-0000-0000-00004A020000}"/>
    <cellStyle name="Финансовый 2 3 2 2 3 2" xfId="587" xr:uid="{00000000-0005-0000-0000-00004B020000}"/>
    <cellStyle name="Финансовый 2 3 2 2 3 2 2" xfId="588" xr:uid="{00000000-0005-0000-0000-00004C020000}"/>
    <cellStyle name="Финансовый 2 3 2 2 3 2 2 2" xfId="589" xr:uid="{00000000-0005-0000-0000-00004D020000}"/>
    <cellStyle name="Финансовый 2 3 2 2 3 2 2 2 2" xfId="590" xr:uid="{00000000-0005-0000-0000-00004E020000}"/>
    <cellStyle name="Финансовый 2 3 2 2 3 2 2 2 3" xfId="591" xr:uid="{00000000-0005-0000-0000-00004F020000}"/>
    <cellStyle name="Финансовый 2 3 2 2 3 2 2 3" xfId="592" xr:uid="{00000000-0005-0000-0000-000050020000}"/>
    <cellStyle name="Финансовый 2 3 2 2 3 2 2 4" xfId="593" xr:uid="{00000000-0005-0000-0000-000051020000}"/>
    <cellStyle name="Финансовый 2 3 2 2 3 2 3" xfId="594" xr:uid="{00000000-0005-0000-0000-000052020000}"/>
    <cellStyle name="Финансовый 2 3 2 2 3 2 3 2" xfId="595" xr:uid="{00000000-0005-0000-0000-000053020000}"/>
    <cellStyle name="Финансовый 2 3 2 2 3 2 3 3" xfId="596" xr:uid="{00000000-0005-0000-0000-000054020000}"/>
    <cellStyle name="Финансовый 2 3 2 2 3 2 4" xfId="597" xr:uid="{00000000-0005-0000-0000-000055020000}"/>
    <cellStyle name="Финансовый 2 3 2 2 3 2 5" xfId="598" xr:uid="{00000000-0005-0000-0000-000056020000}"/>
    <cellStyle name="Финансовый 2 3 2 2 3 3" xfId="599" xr:uid="{00000000-0005-0000-0000-000057020000}"/>
    <cellStyle name="Финансовый 2 3 2 2 3 3 2" xfId="600" xr:uid="{00000000-0005-0000-0000-000058020000}"/>
    <cellStyle name="Финансовый 2 3 2 2 3 3 2 2" xfId="601" xr:uid="{00000000-0005-0000-0000-000059020000}"/>
    <cellStyle name="Финансовый 2 3 2 2 3 3 2 2 2" xfId="602" xr:uid="{00000000-0005-0000-0000-00005A020000}"/>
    <cellStyle name="Финансовый 2 3 2 2 3 3 2 2 3" xfId="603" xr:uid="{00000000-0005-0000-0000-00005B020000}"/>
    <cellStyle name="Финансовый 2 3 2 2 3 3 2 3" xfId="604" xr:uid="{00000000-0005-0000-0000-00005C020000}"/>
    <cellStyle name="Финансовый 2 3 2 2 3 3 2 4" xfId="605" xr:uid="{00000000-0005-0000-0000-00005D020000}"/>
    <cellStyle name="Финансовый 2 3 2 2 3 3 3" xfId="606" xr:uid="{00000000-0005-0000-0000-00005E020000}"/>
    <cellStyle name="Финансовый 2 3 2 2 3 3 3 2" xfId="607" xr:uid="{00000000-0005-0000-0000-00005F020000}"/>
    <cellStyle name="Финансовый 2 3 2 2 3 3 3 3" xfId="608" xr:uid="{00000000-0005-0000-0000-000060020000}"/>
    <cellStyle name="Финансовый 2 3 2 2 3 3 4" xfId="609" xr:uid="{00000000-0005-0000-0000-000061020000}"/>
    <cellStyle name="Финансовый 2 3 2 2 3 3 5" xfId="610" xr:uid="{00000000-0005-0000-0000-000062020000}"/>
    <cellStyle name="Финансовый 2 3 2 2 3 4" xfId="611" xr:uid="{00000000-0005-0000-0000-000063020000}"/>
    <cellStyle name="Финансовый 2 3 2 2 3 4 2" xfId="612" xr:uid="{00000000-0005-0000-0000-000064020000}"/>
    <cellStyle name="Финансовый 2 3 2 2 3 4 2 2" xfId="613" xr:uid="{00000000-0005-0000-0000-000065020000}"/>
    <cellStyle name="Финансовый 2 3 2 2 3 4 2 3" xfId="614" xr:uid="{00000000-0005-0000-0000-000066020000}"/>
    <cellStyle name="Финансовый 2 3 2 2 3 4 3" xfId="615" xr:uid="{00000000-0005-0000-0000-000067020000}"/>
    <cellStyle name="Финансовый 2 3 2 2 3 4 4" xfId="616" xr:uid="{00000000-0005-0000-0000-000068020000}"/>
    <cellStyle name="Финансовый 2 3 2 2 3 5" xfId="617" xr:uid="{00000000-0005-0000-0000-000069020000}"/>
    <cellStyle name="Финансовый 2 3 2 2 3 5 2" xfId="618" xr:uid="{00000000-0005-0000-0000-00006A020000}"/>
    <cellStyle name="Финансовый 2 3 2 2 3 5 3" xfId="619" xr:uid="{00000000-0005-0000-0000-00006B020000}"/>
    <cellStyle name="Финансовый 2 3 2 2 3 6" xfId="620" xr:uid="{00000000-0005-0000-0000-00006C020000}"/>
    <cellStyle name="Финансовый 2 3 2 2 3 7" xfId="621" xr:uid="{00000000-0005-0000-0000-00006D020000}"/>
    <cellStyle name="Финансовый 2 3 2 2 3 8" xfId="622" xr:uid="{00000000-0005-0000-0000-00006E020000}"/>
    <cellStyle name="Финансовый 2 3 2 2 4" xfId="623" xr:uid="{00000000-0005-0000-0000-00006F020000}"/>
    <cellStyle name="Финансовый 2 3 2 2 4 2" xfId="624" xr:uid="{00000000-0005-0000-0000-000070020000}"/>
    <cellStyle name="Финансовый 2 3 2 2 4 2 2" xfId="625" xr:uid="{00000000-0005-0000-0000-000071020000}"/>
    <cellStyle name="Финансовый 2 3 2 2 4 2 2 2" xfId="626" xr:uid="{00000000-0005-0000-0000-000072020000}"/>
    <cellStyle name="Финансовый 2 3 2 2 4 2 2 3" xfId="627" xr:uid="{00000000-0005-0000-0000-000073020000}"/>
    <cellStyle name="Финансовый 2 3 2 2 4 2 3" xfId="628" xr:uid="{00000000-0005-0000-0000-000074020000}"/>
    <cellStyle name="Финансовый 2 3 2 2 4 2 4" xfId="629" xr:uid="{00000000-0005-0000-0000-000075020000}"/>
    <cellStyle name="Финансовый 2 3 2 2 4 3" xfId="630" xr:uid="{00000000-0005-0000-0000-000076020000}"/>
    <cellStyle name="Финансовый 2 3 2 2 4 3 2" xfId="631" xr:uid="{00000000-0005-0000-0000-000077020000}"/>
    <cellStyle name="Финансовый 2 3 2 2 4 3 3" xfId="632" xr:uid="{00000000-0005-0000-0000-000078020000}"/>
    <cellStyle name="Финансовый 2 3 2 2 4 4" xfId="633" xr:uid="{00000000-0005-0000-0000-000079020000}"/>
    <cellStyle name="Финансовый 2 3 2 2 4 5" xfId="634" xr:uid="{00000000-0005-0000-0000-00007A020000}"/>
    <cellStyle name="Финансовый 2 3 2 2 5" xfId="635" xr:uid="{00000000-0005-0000-0000-00007B020000}"/>
    <cellStyle name="Финансовый 2 3 2 2 5 2" xfId="636" xr:uid="{00000000-0005-0000-0000-00007C020000}"/>
    <cellStyle name="Финансовый 2 3 2 2 5 2 2" xfId="637" xr:uid="{00000000-0005-0000-0000-00007D020000}"/>
    <cellStyle name="Финансовый 2 3 2 2 5 2 2 2" xfId="638" xr:uid="{00000000-0005-0000-0000-00007E020000}"/>
    <cellStyle name="Финансовый 2 3 2 2 5 2 2 3" xfId="639" xr:uid="{00000000-0005-0000-0000-00007F020000}"/>
    <cellStyle name="Финансовый 2 3 2 2 5 2 3" xfId="640" xr:uid="{00000000-0005-0000-0000-000080020000}"/>
    <cellStyle name="Финансовый 2 3 2 2 5 2 4" xfId="641" xr:uid="{00000000-0005-0000-0000-000081020000}"/>
    <cellStyle name="Финансовый 2 3 2 2 5 3" xfId="642" xr:uid="{00000000-0005-0000-0000-000082020000}"/>
    <cellStyle name="Финансовый 2 3 2 2 5 3 2" xfId="643" xr:uid="{00000000-0005-0000-0000-000083020000}"/>
    <cellStyle name="Финансовый 2 3 2 2 5 3 3" xfId="644" xr:uid="{00000000-0005-0000-0000-000084020000}"/>
    <cellStyle name="Финансовый 2 3 2 2 5 4" xfId="645" xr:uid="{00000000-0005-0000-0000-000085020000}"/>
    <cellStyle name="Финансовый 2 3 2 2 5 5" xfId="646" xr:uid="{00000000-0005-0000-0000-000086020000}"/>
    <cellStyle name="Финансовый 2 3 2 2 6" xfId="647" xr:uid="{00000000-0005-0000-0000-000087020000}"/>
    <cellStyle name="Финансовый 2 3 2 2 6 2" xfId="648" xr:uid="{00000000-0005-0000-0000-000088020000}"/>
    <cellStyle name="Финансовый 2 3 2 2 6 2 2" xfId="649" xr:uid="{00000000-0005-0000-0000-000089020000}"/>
    <cellStyle name="Финансовый 2 3 2 2 6 2 3" xfId="650" xr:uid="{00000000-0005-0000-0000-00008A020000}"/>
    <cellStyle name="Финансовый 2 3 2 2 6 3" xfId="651" xr:uid="{00000000-0005-0000-0000-00008B020000}"/>
    <cellStyle name="Финансовый 2 3 2 2 6 4" xfId="652" xr:uid="{00000000-0005-0000-0000-00008C020000}"/>
    <cellStyle name="Финансовый 2 3 2 2 7" xfId="653" xr:uid="{00000000-0005-0000-0000-00008D020000}"/>
    <cellStyle name="Финансовый 2 3 2 2 7 2" xfId="654" xr:uid="{00000000-0005-0000-0000-00008E020000}"/>
    <cellStyle name="Финансовый 2 3 2 2 7 2 2" xfId="655" xr:uid="{00000000-0005-0000-0000-00008F020000}"/>
    <cellStyle name="Финансовый 2 3 2 2 7 2 3" xfId="656" xr:uid="{00000000-0005-0000-0000-000090020000}"/>
    <cellStyle name="Финансовый 2 3 2 2 7 3" xfId="657" xr:uid="{00000000-0005-0000-0000-000091020000}"/>
    <cellStyle name="Финансовый 2 3 2 2 7 4" xfId="658" xr:uid="{00000000-0005-0000-0000-000092020000}"/>
    <cellStyle name="Финансовый 2 3 2 2 8" xfId="659" xr:uid="{00000000-0005-0000-0000-000093020000}"/>
    <cellStyle name="Финансовый 2 3 2 2 8 2" xfId="660" xr:uid="{00000000-0005-0000-0000-000094020000}"/>
    <cellStyle name="Финансовый 2 3 2 2 8 2 2" xfId="661" xr:uid="{00000000-0005-0000-0000-000095020000}"/>
    <cellStyle name="Финансовый 2 3 2 2 8 2 3" xfId="662" xr:uid="{00000000-0005-0000-0000-000096020000}"/>
    <cellStyle name="Финансовый 2 3 2 2 8 3" xfId="663" xr:uid="{00000000-0005-0000-0000-000097020000}"/>
    <cellStyle name="Финансовый 2 3 2 2 8 4" xfId="664" xr:uid="{00000000-0005-0000-0000-000098020000}"/>
    <cellStyle name="Финансовый 2 3 2 2 9" xfId="665" xr:uid="{00000000-0005-0000-0000-000099020000}"/>
    <cellStyle name="Финансовый 2 3 2 2 9 2" xfId="666" xr:uid="{00000000-0005-0000-0000-00009A020000}"/>
    <cellStyle name="Финансовый 2 3 2 2 9 2 2" xfId="667" xr:uid="{00000000-0005-0000-0000-00009B020000}"/>
    <cellStyle name="Финансовый 2 3 2 2 9 2 3" xfId="668" xr:uid="{00000000-0005-0000-0000-00009C020000}"/>
    <cellStyle name="Финансовый 2 3 2 2 9 3" xfId="669" xr:uid="{00000000-0005-0000-0000-00009D020000}"/>
    <cellStyle name="Финансовый 2 3 2 2 9 4" xfId="670" xr:uid="{00000000-0005-0000-0000-00009E020000}"/>
    <cellStyle name="Финансовый 2 3 2 3" xfId="671" xr:uid="{00000000-0005-0000-0000-00009F020000}"/>
    <cellStyle name="Финансовый 2 3 2 3 10" xfId="672" xr:uid="{00000000-0005-0000-0000-0000A0020000}"/>
    <cellStyle name="Финансовый 2 3 2 3 11" xfId="673" xr:uid="{00000000-0005-0000-0000-0000A1020000}"/>
    <cellStyle name="Финансовый 2 3 2 3 12" xfId="674" xr:uid="{00000000-0005-0000-0000-0000A2020000}"/>
    <cellStyle name="Финансовый 2 3 2 3 13" xfId="675" xr:uid="{00000000-0005-0000-0000-0000A3020000}"/>
    <cellStyle name="Финансовый 2 3 2 3 2" xfId="676" xr:uid="{00000000-0005-0000-0000-0000A4020000}"/>
    <cellStyle name="Финансовый 2 3 2 3 2 2" xfId="677" xr:uid="{00000000-0005-0000-0000-0000A5020000}"/>
    <cellStyle name="Финансовый 2 3 2 3 2 2 2" xfId="678" xr:uid="{00000000-0005-0000-0000-0000A6020000}"/>
    <cellStyle name="Финансовый 2 3 2 3 2 2 2 2" xfId="679" xr:uid="{00000000-0005-0000-0000-0000A7020000}"/>
    <cellStyle name="Финансовый 2 3 2 3 2 2 2 2 2" xfId="680" xr:uid="{00000000-0005-0000-0000-0000A8020000}"/>
    <cellStyle name="Финансовый 2 3 2 3 2 2 2 2 3" xfId="681" xr:uid="{00000000-0005-0000-0000-0000A9020000}"/>
    <cellStyle name="Финансовый 2 3 2 3 2 2 2 3" xfId="682" xr:uid="{00000000-0005-0000-0000-0000AA020000}"/>
    <cellStyle name="Финансовый 2 3 2 3 2 2 2 4" xfId="683" xr:uid="{00000000-0005-0000-0000-0000AB020000}"/>
    <cellStyle name="Финансовый 2 3 2 3 2 2 3" xfId="684" xr:uid="{00000000-0005-0000-0000-0000AC020000}"/>
    <cellStyle name="Финансовый 2 3 2 3 2 2 3 2" xfId="685" xr:uid="{00000000-0005-0000-0000-0000AD020000}"/>
    <cellStyle name="Финансовый 2 3 2 3 2 2 3 3" xfId="686" xr:uid="{00000000-0005-0000-0000-0000AE020000}"/>
    <cellStyle name="Финансовый 2 3 2 3 2 2 4" xfId="687" xr:uid="{00000000-0005-0000-0000-0000AF020000}"/>
    <cellStyle name="Финансовый 2 3 2 3 2 2 5" xfId="688" xr:uid="{00000000-0005-0000-0000-0000B0020000}"/>
    <cellStyle name="Финансовый 2 3 2 3 2 3" xfId="689" xr:uid="{00000000-0005-0000-0000-0000B1020000}"/>
    <cellStyle name="Финансовый 2 3 2 3 2 3 2" xfId="690" xr:uid="{00000000-0005-0000-0000-0000B2020000}"/>
    <cellStyle name="Финансовый 2 3 2 3 2 3 2 2" xfId="691" xr:uid="{00000000-0005-0000-0000-0000B3020000}"/>
    <cellStyle name="Финансовый 2 3 2 3 2 3 2 2 2" xfId="692" xr:uid="{00000000-0005-0000-0000-0000B4020000}"/>
    <cellStyle name="Финансовый 2 3 2 3 2 3 2 2 3" xfId="693" xr:uid="{00000000-0005-0000-0000-0000B5020000}"/>
    <cellStyle name="Финансовый 2 3 2 3 2 3 2 3" xfId="694" xr:uid="{00000000-0005-0000-0000-0000B6020000}"/>
    <cellStyle name="Финансовый 2 3 2 3 2 3 2 4" xfId="695" xr:uid="{00000000-0005-0000-0000-0000B7020000}"/>
    <cellStyle name="Финансовый 2 3 2 3 2 3 3" xfId="696" xr:uid="{00000000-0005-0000-0000-0000B8020000}"/>
    <cellStyle name="Финансовый 2 3 2 3 2 3 3 2" xfId="697" xr:uid="{00000000-0005-0000-0000-0000B9020000}"/>
    <cellStyle name="Финансовый 2 3 2 3 2 3 3 3" xfId="698" xr:uid="{00000000-0005-0000-0000-0000BA020000}"/>
    <cellStyle name="Финансовый 2 3 2 3 2 3 4" xfId="699" xr:uid="{00000000-0005-0000-0000-0000BB020000}"/>
    <cellStyle name="Финансовый 2 3 2 3 2 3 5" xfId="700" xr:uid="{00000000-0005-0000-0000-0000BC020000}"/>
    <cellStyle name="Финансовый 2 3 2 3 2 4" xfId="701" xr:uid="{00000000-0005-0000-0000-0000BD020000}"/>
    <cellStyle name="Финансовый 2 3 2 3 2 4 2" xfId="702" xr:uid="{00000000-0005-0000-0000-0000BE020000}"/>
    <cellStyle name="Финансовый 2 3 2 3 2 4 2 2" xfId="703" xr:uid="{00000000-0005-0000-0000-0000BF020000}"/>
    <cellStyle name="Финансовый 2 3 2 3 2 4 2 3" xfId="704" xr:uid="{00000000-0005-0000-0000-0000C0020000}"/>
    <cellStyle name="Финансовый 2 3 2 3 2 4 3" xfId="705" xr:uid="{00000000-0005-0000-0000-0000C1020000}"/>
    <cellStyle name="Финансовый 2 3 2 3 2 4 4" xfId="706" xr:uid="{00000000-0005-0000-0000-0000C2020000}"/>
    <cellStyle name="Финансовый 2 3 2 3 2 5" xfId="707" xr:uid="{00000000-0005-0000-0000-0000C3020000}"/>
    <cellStyle name="Финансовый 2 3 2 3 2 5 2" xfId="708" xr:uid="{00000000-0005-0000-0000-0000C4020000}"/>
    <cellStyle name="Финансовый 2 3 2 3 2 5 3" xfId="709" xr:uid="{00000000-0005-0000-0000-0000C5020000}"/>
    <cellStyle name="Финансовый 2 3 2 3 2 6" xfId="710" xr:uid="{00000000-0005-0000-0000-0000C6020000}"/>
    <cellStyle name="Финансовый 2 3 2 3 2 7" xfId="711" xr:uid="{00000000-0005-0000-0000-0000C7020000}"/>
    <cellStyle name="Финансовый 2 3 2 3 2 8" xfId="712" xr:uid="{00000000-0005-0000-0000-0000C8020000}"/>
    <cellStyle name="Финансовый 2 3 2 3 3" xfId="713" xr:uid="{00000000-0005-0000-0000-0000C9020000}"/>
    <cellStyle name="Финансовый 2 3 2 3 3 2" xfId="714" xr:uid="{00000000-0005-0000-0000-0000CA020000}"/>
    <cellStyle name="Финансовый 2 3 2 3 3 2 2" xfId="715" xr:uid="{00000000-0005-0000-0000-0000CB020000}"/>
    <cellStyle name="Финансовый 2 3 2 3 3 2 2 2" xfId="716" xr:uid="{00000000-0005-0000-0000-0000CC020000}"/>
    <cellStyle name="Финансовый 2 3 2 3 3 2 2 3" xfId="717" xr:uid="{00000000-0005-0000-0000-0000CD020000}"/>
    <cellStyle name="Финансовый 2 3 2 3 3 2 3" xfId="718" xr:uid="{00000000-0005-0000-0000-0000CE020000}"/>
    <cellStyle name="Финансовый 2 3 2 3 3 2 4" xfId="719" xr:uid="{00000000-0005-0000-0000-0000CF020000}"/>
    <cellStyle name="Финансовый 2 3 2 3 3 3" xfId="720" xr:uid="{00000000-0005-0000-0000-0000D0020000}"/>
    <cellStyle name="Финансовый 2 3 2 3 3 3 2" xfId="721" xr:uid="{00000000-0005-0000-0000-0000D1020000}"/>
    <cellStyle name="Финансовый 2 3 2 3 3 3 3" xfId="722" xr:uid="{00000000-0005-0000-0000-0000D2020000}"/>
    <cellStyle name="Финансовый 2 3 2 3 3 4" xfId="723" xr:uid="{00000000-0005-0000-0000-0000D3020000}"/>
    <cellStyle name="Финансовый 2 3 2 3 3 5" xfId="724" xr:uid="{00000000-0005-0000-0000-0000D4020000}"/>
    <cellStyle name="Финансовый 2 3 2 3 4" xfId="725" xr:uid="{00000000-0005-0000-0000-0000D5020000}"/>
    <cellStyle name="Финансовый 2 3 2 3 4 2" xfId="726" xr:uid="{00000000-0005-0000-0000-0000D6020000}"/>
    <cellStyle name="Финансовый 2 3 2 3 4 2 2" xfId="727" xr:uid="{00000000-0005-0000-0000-0000D7020000}"/>
    <cellStyle name="Финансовый 2 3 2 3 4 2 2 2" xfId="728" xr:uid="{00000000-0005-0000-0000-0000D8020000}"/>
    <cellStyle name="Финансовый 2 3 2 3 4 2 2 3" xfId="729" xr:uid="{00000000-0005-0000-0000-0000D9020000}"/>
    <cellStyle name="Финансовый 2 3 2 3 4 2 3" xfId="730" xr:uid="{00000000-0005-0000-0000-0000DA020000}"/>
    <cellStyle name="Финансовый 2 3 2 3 4 2 4" xfId="731" xr:uid="{00000000-0005-0000-0000-0000DB020000}"/>
    <cellStyle name="Финансовый 2 3 2 3 4 3" xfId="732" xr:uid="{00000000-0005-0000-0000-0000DC020000}"/>
    <cellStyle name="Финансовый 2 3 2 3 4 3 2" xfId="733" xr:uid="{00000000-0005-0000-0000-0000DD020000}"/>
    <cellStyle name="Финансовый 2 3 2 3 4 3 3" xfId="734" xr:uid="{00000000-0005-0000-0000-0000DE020000}"/>
    <cellStyle name="Финансовый 2 3 2 3 4 4" xfId="735" xr:uid="{00000000-0005-0000-0000-0000DF020000}"/>
    <cellStyle name="Финансовый 2 3 2 3 4 5" xfId="736" xr:uid="{00000000-0005-0000-0000-0000E0020000}"/>
    <cellStyle name="Финансовый 2 3 2 3 5" xfId="737" xr:uid="{00000000-0005-0000-0000-0000E1020000}"/>
    <cellStyle name="Финансовый 2 3 2 3 5 2" xfId="738" xr:uid="{00000000-0005-0000-0000-0000E2020000}"/>
    <cellStyle name="Финансовый 2 3 2 3 5 2 2" xfId="739" xr:uid="{00000000-0005-0000-0000-0000E3020000}"/>
    <cellStyle name="Финансовый 2 3 2 3 5 2 3" xfId="740" xr:uid="{00000000-0005-0000-0000-0000E4020000}"/>
    <cellStyle name="Финансовый 2 3 2 3 5 3" xfId="741" xr:uid="{00000000-0005-0000-0000-0000E5020000}"/>
    <cellStyle name="Финансовый 2 3 2 3 5 4" xfId="742" xr:uid="{00000000-0005-0000-0000-0000E6020000}"/>
    <cellStyle name="Финансовый 2 3 2 3 6" xfId="743" xr:uid="{00000000-0005-0000-0000-0000E7020000}"/>
    <cellStyle name="Финансовый 2 3 2 3 6 2" xfId="744" xr:uid="{00000000-0005-0000-0000-0000E8020000}"/>
    <cellStyle name="Финансовый 2 3 2 3 6 2 2" xfId="745" xr:uid="{00000000-0005-0000-0000-0000E9020000}"/>
    <cellStyle name="Финансовый 2 3 2 3 6 2 3" xfId="746" xr:uid="{00000000-0005-0000-0000-0000EA020000}"/>
    <cellStyle name="Финансовый 2 3 2 3 6 3" xfId="747" xr:uid="{00000000-0005-0000-0000-0000EB020000}"/>
    <cellStyle name="Финансовый 2 3 2 3 6 4" xfId="748" xr:uid="{00000000-0005-0000-0000-0000EC020000}"/>
    <cellStyle name="Финансовый 2 3 2 3 7" xfId="749" xr:uid="{00000000-0005-0000-0000-0000ED020000}"/>
    <cellStyle name="Финансовый 2 3 2 3 7 2" xfId="750" xr:uid="{00000000-0005-0000-0000-0000EE020000}"/>
    <cellStyle name="Финансовый 2 3 2 3 7 2 2" xfId="751" xr:uid="{00000000-0005-0000-0000-0000EF020000}"/>
    <cellStyle name="Финансовый 2 3 2 3 7 2 3" xfId="752" xr:uid="{00000000-0005-0000-0000-0000F0020000}"/>
    <cellStyle name="Финансовый 2 3 2 3 7 3" xfId="753" xr:uid="{00000000-0005-0000-0000-0000F1020000}"/>
    <cellStyle name="Финансовый 2 3 2 3 7 4" xfId="754" xr:uid="{00000000-0005-0000-0000-0000F2020000}"/>
    <cellStyle name="Финансовый 2 3 2 3 8" xfId="755" xr:uid="{00000000-0005-0000-0000-0000F3020000}"/>
    <cellStyle name="Финансовый 2 3 2 3 8 2" xfId="756" xr:uid="{00000000-0005-0000-0000-0000F4020000}"/>
    <cellStyle name="Финансовый 2 3 2 3 8 2 2" xfId="757" xr:uid="{00000000-0005-0000-0000-0000F5020000}"/>
    <cellStyle name="Финансовый 2 3 2 3 8 2 3" xfId="758" xr:uid="{00000000-0005-0000-0000-0000F6020000}"/>
    <cellStyle name="Финансовый 2 3 2 3 8 3" xfId="759" xr:uid="{00000000-0005-0000-0000-0000F7020000}"/>
    <cellStyle name="Финансовый 2 3 2 3 8 4" xfId="760" xr:uid="{00000000-0005-0000-0000-0000F8020000}"/>
    <cellStyle name="Финансовый 2 3 2 3 9" xfId="761" xr:uid="{00000000-0005-0000-0000-0000F9020000}"/>
    <cellStyle name="Финансовый 2 3 2 3 9 2" xfId="762" xr:uid="{00000000-0005-0000-0000-0000FA020000}"/>
    <cellStyle name="Финансовый 2 3 2 3 9 3" xfId="763" xr:uid="{00000000-0005-0000-0000-0000FB020000}"/>
    <cellStyle name="Финансовый 2 3 2 4" xfId="764" xr:uid="{00000000-0005-0000-0000-0000FC020000}"/>
    <cellStyle name="Финансовый 2 3 2 4 10" xfId="765" xr:uid="{00000000-0005-0000-0000-0000FD020000}"/>
    <cellStyle name="Финансовый 2 3 2 4 11" xfId="766" xr:uid="{00000000-0005-0000-0000-0000FE020000}"/>
    <cellStyle name="Финансовый 2 3 2 4 12" xfId="767" xr:uid="{00000000-0005-0000-0000-0000FF020000}"/>
    <cellStyle name="Финансовый 2 3 2 4 13" xfId="768" xr:uid="{00000000-0005-0000-0000-000000030000}"/>
    <cellStyle name="Финансовый 2 3 2 4 2" xfId="769" xr:uid="{00000000-0005-0000-0000-000001030000}"/>
    <cellStyle name="Финансовый 2 3 2 4 2 2" xfId="770" xr:uid="{00000000-0005-0000-0000-000002030000}"/>
    <cellStyle name="Финансовый 2 3 2 4 2 2 2" xfId="771" xr:uid="{00000000-0005-0000-0000-000003030000}"/>
    <cellStyle name="Финансовый 2 3 2 4 2 2 2 2" xfId="772" xr:uid="{00000000-0005-0000-0000-000004030000}"/>
    <cellStyle name="Финансовый 2 3 2 4 2 2 2 2 2" xfId="773" xr:uid="{00000000-0005-0000-0000-000005030000}"/>
    <cellStyle name="Финансовый 2 3 2 4 2 2 2 2 3" xfId="774" xr:uid="{00000000-0005-0000-0000-000006030000}"/>
    <cellStyle name="Финансовый 2 3 2 4 2 2 2 3" xfId="775" xr:uid="{00000000-0005-0000-0000-000007030000}"/>
    <cellStyle name="Финансовый 2 3 2 4 2 2 2 4" xfId="776" xr:uid="{00000000-0005-0000-0000-000008030000}"/>
    <cellStyle name="Финансовый 2 3 2 4 2 2 3" xfId="777" xr:uid="{00000000-0005-0000-0000-000009030000}"/>
    <cellStyle name="Финансовый 2 3 2 4 2 2 3 2" xfId="778" xr:uid="{00000000-0005-0000-0000-00000A030000}"/>
    <cellStyle name="Финансовый 2 3 2 4 2 2 3 3" xfId="779" xr:uid="{00000000-0005-0000-0000-00000B030000}"/>
    <cellStyle name="Финансовый 2 3 2 4 2 2 4" xfId="780" xr:uid="{00000000-0005-0000-0000-00000C030000}"/>
    <cellStyle name="Финансовый 2 3 2 4 2 2 5" xfId="781" xr:uid="{00000000-0005-0000-0000-00000D030000}"/>
    <cellStyle name="Финансовый 2 3 2 4 2 3" xfId="782" xr:uid="{00000000-0005-0000-0000-00000E030000}"/>
    <cellStyle name="Финансовый 2 3 2 4 2 3 2" xfId="783" xr:uid="{00000000-0005-0000-0000-00000F030000}"/>
    <cellStyle name="Финансовый 2 3 2 4 2 3 2 2" xfId="784" xr:uid="{00000000-0005-0000-0000-000010030000}"/>
    <cellStyle name="Финансовый 2 3 2 4 2 3 2 2 2" xfId="785" xr:uid="{00000000-0005-0000-0000-000011030000}"/>
    <cellStyle name="Финансовый 2 3 2 4 2 3 2 2 3" xfId="786" xr:uid="{00000000-0005-0000-0000-000012030000}"/>
    <cellStyle name="Финансовый 2 3 2 4 2 3 2 3" xfId="787" xr:uid="{00000000-0005-0000-0000-000013030000}"/>
    <cellStyle name="Финансовый 2 3 2 4 2 3 2 4" xfId="788" xr:uid="{00000000-0005-0000-0000-000014030000}"/>
    <cellStyle name="Финансовый 2 3 2 4 2 3 3" xfId="789" xr:uid="{00000000-0005-0000-0000-000015030000}"/>
    <cellStyle name="Финансовый 2 3 2 4 2 3 3 2" xfId="790" xr:uid="{00000000-0005-0000-0000-000016030000}"/>
    <cellStyle name="Финансовый 2 3 2 4 2 3 3 3" xfId="791" xr:uid="{00000000-0005-0000-0000-000017030000}"/>
    <cellStyle name="Финансовый 2 3 2 4 2 3 4" xfId="792" xr:uid="{00000000-0005-0000-0000-000018030000}"/>
    <cellStyle name="Финансовый 2 3 2 4 2 3 5" xfId="793" xr:uid="{00000000-0005-0000-0000-000019030000}"/>
    <cellStyle name="Финансовый 2 3 2 4 2 4" xfId="794" xr:uid="{00000000-0005-0000-0000-00001A030000}"/>
    <cellStyle name="Финансовый 2 3 2 4 2 4 2" xfId="795" xr:uid="{00000000-0005-0000-0000-00001B030000}"/>
    <cellStyle name="Финансовый 2 3 2 4 2 4 2 2" xfId="796" xr:uid="{00000000-0005-0000-0000-00001C030000}"/>
    <cellStyle name="Финансовый 2 3 2 4 2 4 2 3" xfId="797" xr:uid="{00000000-0005-0000-0000-00001D030000}"/>
    <cellStyle name="Финансовый 2 3 2 4 2 4 3" xfId="798" xr:uid="{00000000-0005-0000-0000-00001E030000}"/>
    <cellStyle name="Финансовый 2 3 2 4 2 4 4" xfId="799" xr:uid="{00000000-0005-0000-0000-00001F030000}"/>
    <cellStyle name="Финансовый 2 3 2 4 2 5" xfId="800" xr:uid="{00000000-0005-0000-0000-000020030000}"/>
    <cellStyle name="Финансовый 2 3 2 4 2 5 2" xfId="801" xr:uid="{00000000-0005-0000-0000-000021030000}"/>
    <cellStyle name="Финансовый 2 3 2 4 2 5 3" xfId="802" xr:uid="{00000000-0005-0000-0000-000022030000}"/>
    <cellStyle name="Финансовый 2 3 2 4 2 6" xfId="803" xr:uid="{00000000-0005-0000-0000-000023030000}"/>
    <cellStyle name="Финансовый 2 3 2 4 2 7" xfId="804" xr:uid="{00000000-0005-0000-0000-000024030000}"/>
    <cellStyle name="Финансовый 2 3 2 4 2 8" xfId="805" xr:uid="{00000000-0005-0000-0000-000025030000}"/>
    <cellStyle name="Финансовый 2 3 2 4 3" xfId="806" xr:uid="{00000000-0005-0000-0000-000026030000}"/>
    <cellStyle name="Финансовый 2 3 2 4 3 2" xfId="807" xr:uid="{00000000-0005-0000-0000-000027030000}"/>
    <cellStyle name="Финансовый 2 3 2 4 3 2 2" xfId="808" xr:uid="{00000000-0005-0000-0000-000028030000}"/>
    <cellStyle name="Финансовый 2 3 2 4 3 2 2 2" xfId="809" xr:uid="{00000000-0005-0000-0000-000029030000}"/>
    <cellStyle name="Финансовый 2 3 2 4 3 2 2 3" xfId="810" xr:uid="{00000000-0005-0000-0000-00002A030000}"/>
    <cellStyle name="Финансовый 2 3 2 4 3 2 3" xfId="811" xr:uid="{00000000-0005-0000-0000-00002B030000}"/>
    <cellStyle name="Финансовый 2 3 2 4 3 2 4" xfId="812" xr:uid="{00000000-0005-0000-0000-00002C030000}"/>
    <cellStyle name="Финансовый 2 3 2 4 3 3" xfId="813" xr:uid="{00000000-0005-0000-0000-00002D030000}"/>
    <cellStyle name="Финансовый 2 3 2 4 3 3 2" xfId="814" xr:uid="{00000000-0005-0000-0000-00002E030000}"/>
    <cellStyle name="Финансовый 2 3 2 4 3 3 3" xfId="815" xr:uid="{00000000-0005-0000-0000-00002F030000}"/>
    <cellStyle name="Финансовый 2 3 2 4 3 4" xfId="816" xr:uid="{00000000-0005-0000-0000-000030030000}"/>
    <cellStyle name="Финансовый 2 3 2 4 3 5" xfId="817" xr:uid="{00000000-0005-0000-0000-000031030000}"/>
    <cellStyle name="Финансовый 2 3 2 4 4" xfId="818" xr:uid="{00000000-0005-0000-0000-000032030000}"/>
    <cellStyle name="Финансовый 2 3 2 4 4 2" xfId="819" xr:uid="{00000000-0005-0000-0000-000033030000}"/>
    <cellStyle name="Финансовый 2 3 2 4 4 2 2" xfId="820" xr:uid="{00000000-0005-0000-0000-000034030000}"/>
    <cellStyle name="Финансовый 2 3 2 4 4 2 2 2" xfId="821" xr:uid="{00000000-0005-0000-0000-000035030000}"/>
    <cellStyle name="Финансовый 2 3 2 4 4 2 2 3" xfId="822" xr:uid="{00000000-0005-0000-0000-000036030000}"/>
    <cellStyle name="Финансовый 2 3 2 4 4 2 3" xfId="823" xr:uid="{00000000-0005-0000-0000-000037030000}"/>
    <cellStyle name="Финансовый 2 3 2 4 4 2 4" xfId="824" xr:uid="{00000000-0005-0000-0000-000038030000}"/>
    <cellStyle name="Финансовый 2 3 2 4 4 3" xfId="825" xr:uid="{00000000-0005-0000-0000-000039030000}"/>
    <cellStyle name="Финансовый 2 3 2 4 4 3 2" xfId="826" xr:uid="{00000000-0005-0000-0000-00003A030000}"/>
    <cellStyle name="Финансовый 2 3 2 4 4 3 3" xfId="827" xr:uid="{00000000-0005-0000-0000-00003B030000}"/>
    <cellStyle name="Финансовый 2 3 2 4 4 4" xfId="828" xr:uid="{00000000-0005-0000-0000-00003C030000}"/>
    <cellStyle name="Финансовый 2 3 2 4 4 5" xfId="829" xr:uid="{00000000-0005-0000-0000-00003D030000}"/>
    <cellStyle name="Финансовый 2 3 2 4 5" xfId="830" xr:uid="{00000000-0005-0000-0000-00003E030000}"/>
    <cellStyle name="Финансовый 2 3 2 4 5 2" xfId="831" xr:uid="{00000000-0005-0000-0000-00003F030000}"/>
    <cellStyle name="Финансовый 2 3 2 4 5 2 2" xfId="832" xr:uid="{00000000-0005-0000-0000-000040030000}"/>
    <cellStyle name="Финансовый 2 3 2 4 5 2 3" xfId="833" xr:uid="{00000000-0005-0000-0000-000041030000}"/>
    <cellStyle name="Финансовый 2 3 2 4 5 3" xfId="834" xr:uid="{00000000-0005-0000-0000-000042030000}"/>
    <cellStyle name="Финансовый 2 3 2 4 5 4" xfId="835" xr:uid="{00000000-0005-0000-0000-000043030000}"/>
    <cellStyle name="Финансовый 2 3 2 4 6" xfId="836" xr:uid="{00000000-0005-0000-0000-000044030000}"/>
    <cellStyle name="Финансовый 2 3 2 4 6 2" xfId="837" xr:uid="{00000000-0005-0000-0000-000045030000}"/>
    <cellStyle name="Финансовый 2 3 2 4 6 2 2" xfId="838" xr:uid="{00000000-0005-0000-0000-000046030000}"/>
    <cellStyle name="Финансовый 2 3 2 4 6 2 3" xfId="839" xr:uid="{00000000-0005-0000-0000-000047030000}"/>
    <cellStyle name="Финансовый 2 3 2 4 6 3" xfId="840" xr:uid="{00000000-0005-0000-0000-000048030000}"/>
    <cellStyle name="Финансовый 2 3 2 4 6 4" xfId="841" xr:uid="{00000000-0005-0000-0000-000049030000}"/>
    <cellStyle name="Финансовый 2 3 2 4 7" xfId="842" xr:uid="{00000000-0005-0000-0000-00004A030000}"/>
    <cellStyle name="Финансовый 2 3 2 4 7 2" xfId="843" xr:uid="{00000000-0005-0000-0000-00004B030000}"/>
    <cellStyle name="Финансовый 2 3 2 4 7 2 2" xfId="844" xr:uid="{00000000-0005-0000-0000-00004C030000}"/>
    <cellStyle name="Финансовый 2 3 2 4 7 2 3" xfId="845" xr:uid="{00000000-0005-0000-0000-00004D030000}"/>
    <cellStyle name="Финансовый 2 3 2 4 7 3" xfId="846" xr:uid="{00000000-0005-0000-0000-00004E030000}"/>
    <cellStyle name="Финансовый 2 3 2 4 7 4" xfId="847" xr:uid="{00000000-0005-0000-0000-00004F030000}"/>
    <cellStyle name="Финансовый 2 3 2 4 8" xfId="848" xr:uid="{00000000-0005-0000-0000-000050030000}"/>
    <cellStyle name="Финансовый 2 3 2 4 8 2" xfId="849" xr:uid="{00000000-0005-0000-0000-000051030000}"/>
    <cellStyle name="Финансовый 2 3 2 4 8 2 2" xfId="850" xr:uid="{00000000-0005-0000-0000-000052030000}"/>
    <cellStyle name="Финансовый 2 3 2 4 8 2 3" xfId="851" xr:uid="{00000000-0005-0000-0000-000053030000}"/>
    <cellStyle name="Финансовый 2 3 2 4 8 3" xfId="852" xr:uid="{00000000-0005-0000-0000-000054030000}"/>
    <cellStyle name="Финансовый 2 3 2 4 8 4" xfId="853" xr:uid="{00000000-0005-0000-0000-000055030000}"/>
    <cellStyle name="Финансовый 2 3 2 4 9" xfId="854" xr:uid="{00000000-0005-0000-0000-000056030000}"/>
    <cellStyle name="Финансовый 2 3 2 4 9 2" xfId="855" xr:uid="{00000000-0005-0000-0000-000057030000}"/>
    <cellStyle name="Финансовый 2 3 2 4 9 3" xfId="856" xr:uid="{00000000-0005-0000-0000-000058030000}"/>
    <cellStyle name="Финансовый 2 3 2 5" xfId="857" xr:uid="{00000000-0005-0000-0000-000059030000}"/>
    <cellStyle name="Финансовый 2 3 2 5 2" xfId="858" xr:uid="{00000000-0005-0000-0000-00005A030000}"/>
    <cellStyle name="Финансовый 2 3 2 5 2 2" xfId="859" xr:uid="{00000000-0005-0000-0000-00005B030000}"/>
    <cellStyle name="Финансовый 2 3 2 5 2 2 2" xfId="860" xr:uid="{00000000-0005-0000-0000-00005C030000}"/>
    <cellStyle name="Финансовый 2 3 2 5 2 2 2 2" xfId="861" xr:uid="{00000000-0005-0000-0000-00005D030000}"/>
    <cellStyle name="Финансовый 2 3 2 5 2 2 2 3" xfId="862" xr:uid="{00000000-0005-0000-0000-00005E030000}"/>
    <cellStyle name="Финансовый 2 3 2 5 2 2 3" xfId="863" xr:uid="{00000000-0005-0000-0000-00005F030000}"/>
    <cellStyle name="Финансовый 2 3 2 5 2 2 4" xfId="864" xr:uid="{00000000-0005-0000-0000-000060030000}"/>
    <cellStyle name="Финансовый 2 3 2 5 2 3" xfId="865" xr:uid="{00000000-0005-0000-0000-000061030000}"/>
    <cellStyle name="Финансовый 2 3 2 5 2 3 2" xfId="866" xr:uid="{00000000-0005-0000-0000-000062030000}"/>
    <cellStyle name="Финансовый 2 3 2 5 2 3 3" xfId="867" xr:uid="{00000000-0005-0000-0000-000063030000}"/>
    <cellStyle name="Финансовый 2 3 2 5 2 4" xfId="868" xr:uid="{00000000-0005-0000-0000-000064030000}"/>
    <cellStyle name="Финансовый 2 3 2 5 2 5" xfId="869" xr:uid="{00000000-0005-0000-0000-000065030000}"/>
    <cellStyle name="Финансовый 2 3 2 5 3" xfId="870" xr:uid="{00000000-0005-0000-0000-000066030000}"/>
    <cellStyle name="Финансовый 2 3 2 5 3 2" xfId="871" xr:uid="{00000000-0005-0000-0000-000067030000}"/>
    <cellStyle name="Финансовый 2 3 2 5 3 2 2" xfId="872" xr:uid="{00000000-0005-0000-0000-000068030000}"/>
    <cellStyle name="Финансовый 2 3 2 5 3 2 2 2" xfId="873" xr:uid="{00000000-0005-0000-0000-000069030000}"/>
    <cellStyle name="Финансовый 2 3 2 5 3 2 2 3" xfId="874" xr:uid="{00000000-0005-0000-0000-00006A030000}"/>
    <cellStyle name="Финансовый 2 3 2 5 3 2 3" xfId="875" xr:uid="{00000000-0005-0000-0000-00006B030000}"/>
    <cellStyle name="Финансовый 2 3 2 5 3 2 4" xfId="876" xr:uid="{00000000-0005-0000-0000-00006C030000}"/>
    <cellStyle name="Финансовый 2 3 2 5 3 3" xfId="877" xr:uid="{00000000-0005-0000-0000-00006D030000}"/>
    <cellStyle name="Финансовый 2 3 2 5 3 3 2" xfId="878" xr:uid="{00000000-0005-0000-0000-00006E030000}"/>
    <cellStyle name="Финансовый 2 3 2 5 3 3 3" xfId="879" xr:uid="{00000000-0005-0000-0000-00006F030000}"/>
    <cellStyle name="Финансовый 2 3 2 5 3 4" xfId="880" xr:uid="{00000000-0005-0000-0000-000070030000}"/>
    <cellStyle name="Финансовый 2 3 2 5 3 5" xfId="881" xr:uid="{00000000-0005-0000-0000-000071030000}"/>
    <cellStyle name="Финансовый 2 3 2 5 4" xfId="882" xr:uid="{00000000-0005-0000-0000-000072030000}"/>
    <cellStyle name="Финансовый 2 3 2 5 4 2" xfId="883" xr:uid="{00000000-0005-0000-0000-000073030000}"/>
    <cellStyle name="Финансовый 2 3 2 5 4 2 2" xfId="884" xr:uid="{00000000-0005-0000-0000-000074030000}"/>
    <cellStyle name="Финансовый 2 3 2 5 4 2 3" xfId="885" xr:uid="{00000000-0005-0000-0000-000075030000}"/>
    <cellStyle name="Финансовый 2 3 2 5 4 3" xfId="886" xr:uid="{00000000-0005-0000-0000-000076030000}"/>
    <cellStyle name="Финансовый 2 3 2 5 4 4" xfId="887" xr:uid="{00000000-0005-0000-0000-000077030000}"/>
    <cellStyle name="Финансовый 2 3 2 5 5" xfId="888" xr:uid="{00000000-0005-0000-0000-000078030000}"/>
    <cellStyle name="Финансовый 2 3 2 5 5 2" xfId="889" xr:uid="{00000000-0005-0000-0000-000079030000}"/>
    <cellStyle name="Финансовый 2 3 2 5 5 3" xfId="890" xr:uid="{00000000-0005-0000-0000-00007A030000}"/>
    <cellStyle name="Финансовый 2 3 2 5 6" xfId="891" xr:uid="{00000000-0005-0000-0000-00007B030000}"/>
    <cellStyle name="Финансовый 2 3 2 5 7" xfId="892" xr:uid="{00000000-0005-0000-0000-00007C030000}"/>
    <cellStyle name="Финансовый 2 3 2 5 8" xfId="893" xr:uid="{00000000-0005-0000-0000-00007D030000}"/>
    <cellStyle name="Финансовый 2 3 2 6" xfId="894" xr:uid="{00000000-0005-0000-0000-00007E030000}"/>
    <cellStyle name="Финансовый 2 3 2 6 2" xfId="895" xr:uid="{00000000-0005-0000-0000-00007F030000}"/>
    <cellStyle name="Финансовый 2 3 2 6 2 2" xfId="896" xr:uid="{00000000-0005-0000-0000-000080030000}"/>
    <cellStyle name="Финансовый 2 3 2 6 2 2 2" xfId="897" xr:uid="{00000000-0005-0000-0000-000081030000}"/>
    <cellStyle name="Финансовый 2 3 2 6 2 2 3" xfId="898" xr:uid="{00000000-0005-0000-0000-000082030000}"/>
    <cellStyle name="Финансовый 2 3 2 6 2 3" xfId="899" xr:uid="{00000000-0005-0000-0000-000083030000}"/>
    <cellStyle name="Финансовый 2 3 2 6 2 4" xfId="900" xr:uid="{00000000-0005-0000-0000-000084030000}"/>
    <cellStyle name="Финансовый 2 3 2 6 3" xfId="901" xr:uid="{00000000-0005-0000-0000-000085030000}"/>
    <cellStyle name="Финансовый 2 3 2 6 3 2" xfId="902" xr:uid="{00000000-0005-0000-0000-000086030000}"/>
    <cellStyle name="Финансовый 2 3 2 6 3 3" xfId="903" xr:uid="{00000000-0005-0000-0000-000087030000}"/>
    <cellStyle name="Финансовый 2 3 2 6 4" xfId="904" xr:uid="{00000000-0005-0000-0000-000088030000}"/>
    <cellStyle name="Финансовый 2 3 2 6 5" xfId="905" xr:uid="{00000000-0005-0000-0000-000089030000}"/>
    <cellStyle name="Финансовый 2 3 2 7" xfId="906" xr:uid="{00000000-0005-0000-0000-00008A030000}"/>
    <cellStyle name="Финансовый 2 3 2 7 2" xfId="907" xr:uid="{00000000-0005-0000-0000-00008B030000}"/>
    <cellStyle name="Финансовый 2 3 2 7 2 2" xfId="908" xr:uid="{00000000-0005-0000-0000-00008C030000}"/>
    <cellStyle name="Финансовый 2 3 2 7 2 2 2" xfId="909" xr:uid="{00000000-0005-0000-0000-00008D030000}"/>
    <cellStyle name="Финансовый 2 3 2 7 2 2 3" xfId="910" xr:uid="{00000000-0005-0000-0000-00008E030000}"/>
    <cellStyle name="Финансовый 2 3 2 7 2 3" xfId="911" xr:uid="{00000000-0005-0000-0000-00008F030000}"/>
    <cellStyle name="Финансовый 2 3 2 7 2 4" xfId="912" xr:uid="{00000000-0005-0000-0000-000090030000}"/>
    <cellStyle name="Финансовый 2 3 2 7 3" xfId="913" xr:uid="{00000000-0005-0000-0000-000091030000}"/>
    <cellStyle name="Финансовый 2 3 2 7 3 2" xfId="914" xr:uid="{00000000-0005-0000-0000-000092030000}"/>
    <cellStyle name="Финансовый 2 3 2 7 3 3" xfId="915" xr:uid="{00000000-0005-0000-0000-000093030000}"/>
    <cellStyle name="Финансовый 2 3 2 7 4" xfId="916" xr:uid="{00000000-0005-0000-0000-000094030000}"/>
    <cellStyle name="Финансовый 2 3 2 7 5" xfId="917" xr:uid="{00000000-0005-0000-0000-000095030000}"/>
    <cellStyle name="Финансовый 2 3 2 8" xfId="918" xr:uid="{00000000-0005-0000-0000-000096030000}"/>
    <cellStyle name="Финансовый 2 3 2 8 2" xfId="919" xr:uid="{00000000-0005-0000-0000-000097030000}"/>
    <cellStyle name="Финансовый 2 3 2 8 2 2" xfId="920" xr:uid="{00000000-0005-0000-0000-000098030000}"/>
    <cellStyle name="Финансовый 2 3 2 8 2 3" xfId="921" xr:uid="{00000000-0005-0000-0000-000099030000}"/>
    <cellStyle name="Финансовый 2 3 2 8 3" xfId="922" xr:uid="{00000000-0005-0000-0000-00009A030000}"/>
    <cellStyle name="Финансовый 2 3 2 8 4" xfId="923" xr:uid="{00000000-0005-0000-0000-00009B030000}"/>
    <cellStyle name="Финансовый 2 3 2 9" xfId="924" xr:uid="{00000000-0005-0000-0000-00009C030000}"/>
    <cellStyle name="Финансовый 2 3 2 9 2" xfId="925" xr:uid="{00000000-0005-0000-0000-00009D030000}"/>
    <cellStyle name="Финансовый 2 3 2 9 2 2" xfId="926" xr:uid="{00000000-0005-0000-0000-00009E030000}"/>
    <cellStyle name="Финансовый 2 3 2 9 2 3" xfId="927" xr:uid="{00000000-0005-0000-0000-00009F030000}"/>
    <cellStyle name="Финансовый 2 3 2 9 3" xfId="928" xr:uid="{00000000-0005-0000-0000-0000A0030000}"/>
    <cellStyle name="Финансовый 2 3 2 9 4" xfId="929" xr:uid="{00000000-0005-0000-0000-0000A1030000}"/>
    <cellStyle name="Финансовый 2 3 3" xfId="930" xr:uid="{00000000-0005-0000-0000-0000A2030000}"/>
    <cellStyle name="Финансовый 2 3 3 10" xfId="931" xr:uid="{00000000-0005-0000-0000-0000A3030000}"/>
    <cellStyle name="Финансовый 2 3 3 10 2" xfId="932" xr:uid="{00000000-0005-0000-0000-0000A4030000}"/>
    <cellStyle name="Финансовый 2 3 3 10 3" xfId="933" xr:uid="{00000000-0005-0000-0000-0000A5030000}"/>
    <cellStyle name="Финансовый 2 3 3 11" xfId="934" xr:uid="{00000000-0005-0000-0000-0000A6030000}"/>
    <cellStyle name="Финансовый 2 3 3 12" xfId="935" xr:uid="{00000000-0005-0000-0000-0000A7030000}"/>
    <cellStyle name="Финансовый 2 3 3 13" xfId="936" xr:uid="{00000000-0005-0000-0000-0000A8030000}"/>
    <cellStyle name="Финансовый 2 3 3 14" xfId="937" xr:uid="{00000000-0005-0000-0000-0000A9030000}"/>
    <cellStyle name="Финансовый 2 3 3 2" xfId="938" xr:uid="{00000000-0005-0000-0000-0000AA030000}"/>
    <cellStyle name="Финансовый 2 3 3 2 10" xfId="939" xr:uid="{00000000-0005-0000-0000-0000AB030000}"/>
    <cellStyle name="Финансовый 2 3 3 2 11" xfId="940" xr:uid="{00000000-0005-0000-0000-0000AC030000}"/>
    <cellStyle name="Финансовый 2 3 3 2 12" xfId="941" xr:uid="{00000000-0005-0000-0000-0000AD030000}"/>
    <cellStyle name="Финансовый 2 3 3 2 13" xfId="942" xr:uid="{00000000-0005-0000-0000-0000AE030000}"/>
    <cellStyle name="Финансовый 2 3 3 2 2" xfId="943" xr:uid="{00000000-0005-0000-0000-0000AF030000}"/>
    <cellStyle name="Финансовый 2 3 3 2 2 2" xfId="944" xr:uid="{00000000-0005-0000-0000-0000B0030000}"/>
    <cellStyle name="Финансовый 2 3 3 2 2 2 2" xfId="945" xr:uid="{00000000-0005-0000-0000-0000B1030000}"/>
    <cellStyle name="Финансовый 2 3 3 2 2 2 2 2" xfId="946" xr:uid="{00000000-0005-0000-0000-0000B2030000}"/>
    <cellStyle name="Финансовый 2 3 3 2 2 2 2 2 2" xfId="947" xr:uid="{00000000-0005-0000-0000-0000B3030000}"/>
    <cellStyle name="Финансовый 2 3 3 2 2 2 2 2 3" xfId="948" xr:uid="{00000000-0005-0000-0000-0000B4030000}"/>
    <cellStyle name="Финансовый 2 3 3 2 2 2 2 3" xfId="949" xr:uid="{00000000-0005-0000-0000-0000B5030000}"/>
    <cellStyle name="Финансовый 2 3 3 2 2 2 2 4" xfId="950" xr:uid="{00000000-0005-0000-0000-0000B6030000}"/>
    <cellStyle name="Финансовый 2 3 3 2 2 2 3" xfId="951" xr:uid="{00000000-0005-0000-0000-0000B7030000}"/>
    <cellStyle name="Финансовый 2 3 3 2 2 2 3 2" xfId="952" xr:uid="{00000000-0005-0000-0000-0000B8030000}"/>
    <cellStyle name="Финансовый 2 3 3 2 2 2 3 3" xfId="953" xr:uid="{00000000-0005-0000-0000-0000B9030000}"/>
    <cellStyle name="Финансовый 2 3 3 2 2 2 4" xfId="954" xr:uid="{00000000-0005-0000-0000-0000BA030000}"/>
    <cellStyle name="Финансовый 2 3 3 2 2 2 5" xfId="955" xr:uid="{00000000-0005-0000-0000-0000BB030000}"/>
    <cellStyle name="Финансовый 2 3 3 2 2 3" xfId="956" xr:uid="{00000000-0005-0000-0000-0000BC030000}"/>
    <cellStyle name="Финансовый 2 3 3 2 2 3 2" xfId="957" xr:uid="{00000000-0005-0000-0000-0000BD030000}"/>
    <cellStyle name="Финансовый 2 3 3 2 2 3 2 2" xfId="958" xr:uid="{00000000-0005-0000-0000-0000BE030000}"/>
    <cellStyle name="Финансовый 2 3 3 2 2 3 2 2 2" xfId="959" xr:uid="{00000000-0005-0000-0000-0000BF030000}"/>
    <cellStyle name="Финансовый 2 3 3 2 2 3 2 2 3" xfId="960" xr:uid="{00000000-0005-0000-0000-0000C0030000}"/>
    <cellStyle name="Финансовый 2 3 3 2 2 3 2 3" xfId="961" xr:uid="{00000000-0005-0000-0000-0000C1030000}"/>
    <cellStyle name="Финансовый 2 3 3 2 2 3 2 4" xfId="962" xr:uid="{00000000-0005-0000-0000-0000C2030000}"/>
    <cellStyle name="Финансовый 2 3 3 2 2 3 3" xfId="963" xr:uid="{00000000-0005-0000-0000-0000C3030000}"/>
    <cellStyle name="Финансовый 2 3 3 2 2 3 3 2" xfId="964" xr:uid="{00000000-0005-0000-0000-0000C4030000}"/>
    <cellStyle name="Финансовый 2 3 3 2 2 3 3 3" xfId="965" xr:uid="{00000000-0005-0000-0000-0000C5030000}"/>
    <cellStyle name="Финансовый 2 3 3 2 2 3 4" xfId="966" xr:uid="{00000000-0005-0000-0000-0000C6030000}"/>
    <cellStyle name="Финансовый 2 3 3 2 2 3 5" xfId="967" xr:uid="{00000000-0005-0000-0000-0000C7030000}"/>
    <cellStyle name="Финансовый 2 3 3 2 2 4" xfId="968" xr:uid="{00000000-0005-0000-0000-0000C8030000}"/>
    <cellStyle name="Финансовый 2 3 3 2 2 4 2" xfId="969" xr:uid="{00000000-0005-0000-0000-0000C9030000}"/>
    <cellStyle name="Финансовый 2 3 3 2 2 4 2 2" xfId="970" xr:uid="{00000000-0005-0000-0000-0000CA030000}"/>
    <cellStyle name="Финансовый 2 3 3 2 2 4 2 3" xfId="971" xr:uid="{00000000-0005-0000-0000-0000CB030000}"/>
    <cellStyle name="Финансовый 2 3 3 2 2 4 3" xfId="972" xr:uid="{00000000-0005-0000-0000-0000CC030000}"/>
    <cellStyle name="Финансовый 2 3 3 2 2 4 4" xfId="973" xr:uid="{00000000-0005-0000-0000-0000CD030000}"/>
    <cellStyle name="Финансовый 2 3 3 2 2 5" xfId="974" xr:uid="{00000000-0005-0000-0000-0000CE030000}"/>
    <cellStyle name="Финансовый 2 3 3 2 2 5 2" xfId="975" xr:uid="{00000000-0005-0000-0000-0000CF030000}"/>
    <cellStyle name="Финансовый 2 3 3 2 2 5 3" xfId="976" xr:uid="{00000000-0005-0000-0000-0000D0030000}"/>
    <cellStyle name="Финансовый 2 3 3 2 2 6" xfId="977" xr:uid="{00000000-0005-0000-0000-0000D1030000}"/>
    <cellStyle name="Финансовый 2 3 3 2 2 7" xfId="978" xr:uid="{00000000-0005-0000-0000-0000D2030000}"/>
    <cellStyle name="Финансовый 2 3 3 2 2 8" xfId="979" xr:uid="{00000000-0005-0000-0000-0000D3030000}"/>
    <cellStyle name="Финансовый 2 3 3 2 3" xfId="980" xr:uid="{00000000-0005-0000-0000-0000D4030000}"/>
    <cellStyle name="Финансовый 2 3 3 2 3 2" xfId="981" xr:uid="{00000000-0005-0000-0000-0000D5030000}"/>
    <cellStyle name="Финансовый 2 3 3 2 3 2 2" xfId="982" xr:uid="{00000000-0005-0000-0000-0000D6030000}"/>
    <cellStyle name="Финансовый 2 3 3 2 3 2 2 2" xfId="983" xr:uid="{00000000-0005-0000-0000-0000D7030000}"/>
    <cellStyle name="Финансовый 2 3 3 2 3 2 2 3" xfId="984" xr:uid="{00000000-0005-0000-0000-0000D8030000}"/>
    <cellStyle name="Финансовый 2 3 3 2 3 2 3" xfId="985" xr:uid="{00000000-0005-0000-0000-0000D9030000}"/>
    <cellStyle name="Финансовый 2 3 3 2 3 2 4" xfId="986" xr:uid="{00000000-0005-0000-0000-0000DA030000}"/>
    <cellStyle name="Финансовый 2 3 3 2 3 3" xfId="987" xr:uid="{00000000-0005-0000-0000-0000DB030000}"/>
    <cellStyle name="Финансовый 2 3 3 2 3 3 2" xfId="988" xr:uid="{00000000-0005-0000-0000-0000DC030000}"/>
    <cellStyle name="Финансовый 2 3 3 2 3 3 3" xfId="989" xr:uid="{00000000-0005-0000-0000-0000DD030000}"/>
    <cellStyle name="Финансовый 2 3 3 2 3 4" xfId="990" xr:uid="{00000000-0005-0000-0000-0000DE030000}"/>
    <cellStyle name="Финансовый 2 3 3 2 3 5" xfId="991" xr:uid="{00000000-0005-0000-0000-0000DF030000}"/>
    <cellStyle name="Финансовый 2 3 3 2 4" xfId="992" xr:uid="{00000000-0005-0000-0000-0000E0030000}"/>
    <cellStyle name="Финансовый 2 3 3 2 4 2" xfId="993" xr:uid="{00000000-0005-0000-0000-0000E1030000}"/>
    <cellStyle name="Финансовый 2 3 3 2 4 2 2" xfId="994" xr:uid="{00000000-0005-0000-0000-0000E2030000}"/>
    <cellStyle name="Финансовый 2 3 3 2 4 2 2 2" xfId="995" xr:uid="{00000000-0005-0000-0000-0000E3030000}"/>
    <cellStyle name="Финансовый 2 3 3 2 4 2 2 3" xfId="996" xr:uid="{00000000-0005-0000-0000-0000E4030000}"/>
    <cellStyle name="Финансовый 2 3 3 2 4 2 3" xfId="997" xr:uid="{00000000-0005-0000-0000-0000E5030000}"/>
    <cellStyle name="Финансовый 2 3 3 2 4 2 4" xfId="998" xr:uid="{00000000-0005-0000-0000-0000E6030000}"/>
    <cellStyle name="Финансовый 2 3 3 2 4 3" xfId="999" xr:uid="{00000000-0005-0000-0000-0000E7030000}"/>
    <cellStyle name="Финансовый 2 3 3 2 4 3 2" xfId="1000" xr:uid="{00000000-0005-0000-0000-0000E8030000}"/>
    <cellStyle name="Финансовый 2 3 3 2 4 3 3" xfId="1001" xr:uid="{00000000-0005-0000-0000-0000E9030000}"/>
    <cellStyle name="Финансовый 2 3 3 2 4 4" xfId="1002" xr:uid="{00000000-0005-0000-0000-0000EA030000}"/>
    <cellStyle name="Финансовый 2 3 3 2 4 5" xfId="1003" xr:uid="{00000000-0005-0000-0000-0000EB030000}"/>
    <cellStyle name="Финансовый 2 3 3 2 5" xfId="1004" xr:uid="{00000000-0005-0000-0000-0000EC030000}"/>
    <cellStyle name="Финансовый 2 3 3 2 5 2" xfId="1005" xr:uid="{00000000-0005-0000-0000-0000ED030000}"/>
    <cellStyle name="Финансовый 2 3 3 2 5 2 2" xfId="1006" xr:uid="{00000000-0005-0000-0000-0000EE030000}"/>
    <cellStyle name="Финансовый 2 3 3 2 5 2 3" xfId="1007" xr:uid="{00000000-0005-0000-0000-0000EF030000}"/>
    <cellStyle name="Финансовый 2 3 3 2 5 3" xfId="1008" xr:uid="{00000000-0005-0000-0000-0000F0030000}"/>
    <cellStyle name="Финансовый 2 3 3 2 5 4" xfId="1009" xr:uid="{00000000-0005-0000-0000-0000F1030000}"/>
    <cellStyle name="Финансовый 2 3 3 2 6" xfId="1010" xr:uid="{00000000-0005-0000-0000-0000F2030000}"/>
    <cellStyle name="Финансовый 2 3 3 2 6 2" xfId="1011" xr:uid="{00000000-0005-0000-0000-0000F3030000}"/>
    <cellStyle name="Финансовый 2 3 3 2 6 2 2" xfId="1012" xr:uid="{00000000-0005-0000-0000-0000F4030000}"/>
    <cellStyle name="Финансовый 2 3 3 2 6 2 3" xfId="1013" xr:uid="{00000000-0005-0000-0000-0000F5030000}"/>
    <cellStyle name="Финансовый 2 3 3 2 6 3" xfId="1014" xr:uid="{00000000-0005-0000-0000-0000F6030000}"/>
    <cellStyle name="Финансовый 2 3 3 2 6 4" xfId="1015" xr:uid="{00000000-0005-0000-0000-0000F7030000}"/>
    <cellStyle name="Финансовый 2 3 3 2 7" xfId="1016" xr:uid="{00000000-0005-0000-0000-0000F8030000}"/>
    <cellStyle name="Финансовый 2 3 3 2 7 2" xfId="1017" xr:uid="{00000000-0005-0000-0000-0000F9030000}"/>
    <cellStyle name="Финансовый 2 3 3 2 7 2 2" xfId="1018" xr:uid="{00000000-0005-0000-0000-0000FA030000}"/>
    <cellStyle name="Финансовый 2 3 3 2 7 2 3" xfId="1019" xr:uid="{00000000-0005-0000-0000-0000FB030000}"/>
    <cellStyle name="Финансовый 2 3 3 2 7 3" xfId="1020" xr:uid="{00000000-0005-0000-0000-0000FC030000}"/>
    <cellStyle name="Финансовый 2 3 3 2 7 4" xfId="1021" xr:uid="{00000000-0005-0000-0000-0000FD030000}"/>
    <cellStyle name="Финансовый 2 3 3 2 8" xfId="1022" xr:uid="{00000000-0005-0000-0000-0000FE030000}"/>
    <cellStyle name="Финансовый 2 3 3 2 8 2" xfId="1023" xr:uid="{00000000-0005-0000-0000-0000FF030000}"/>
    <cellStyle name="Финансовый 2 3 3 2 8 2 2" xfId="1024" xr:uid="{00000000-0005-0000-0000-000000040000}"/>
    <cellStyle name="Финансовый 2 3 3 2 8 2 3" xfId="1025" xr:uid="{00000000-0005-0000-0000-000001040000}"/>
    <cellStyle name="Финансовый 2 3 3 2 8 3" xfId="1026" xr:uid="{00000000-0005-0000-0000-000002040000}"/>
    <cellStyle name="Финансовый 2 3 3 2 8 4" xfId="1027" xr:uid="{00000000-0005-0000-0000-000003040000}"/>
    <cellStyle name="Финансовый 2 3 3 2 9" xfId="1028" xr:uid="{00000000-0005-0000-0000-000004040000}"/>
    <cellStyle name="Финансовый 2 3 3 2 9 2" xfId="1029" xr:uid="{00000000-0005-0000-0000-000005040000}"/>
    <cellStyle name="Финансовый 2 3 3 2 9 3" xfId="1030" xr:uid="{00000000-0005-0000-0000-000006040000}"/>
    <cellStyle name="Финансовый 2 3 3 3" xfId="1031" xr:uid="{00000000-0005-0000-0000-000007040000}"/>
    <cellStyle name="Финансовый 2 3 3 3 2" xfId="1032" xr:uid="{00000000-0005-0000-0000-000008040000}"/>
    <cellStyle name="Финансовый 2 3 3 3 2 2" xfId="1033" xr:uid="{00000000-0005-0000-0000-000009040000}"/>
    <cellStyle name="Финансовый 2 3 3 3 2 2 2" xfId="1034" xr:uid="{00000000-0005-0000-0000-00000A040000}"/>
    <cellStyle name="Финансовый 2 3 3 3 2 2 2 2" xfId="1035" xr:uid="{00000000-0005-0000-0000-00000B040000}"/>
    <cellStyle name="Финансовый 2 3 3 3 2 2 2 3" xfId="1036" xr:uid="{00000000-0005-0000-0000-00000C040000}"/>
    <cellStyle name="Финансовый 2 3 3 3 2 2 3" xfId="1037" xr:uid="{00000000-0005-0000-0000-00000D040000}"/>
    <cellStyle name="Финансовый 2 3 3 3 2 2 4" xfId="1038" xr:uid="{00000000-0005-0000-0000-00000E040000}"/>
    <cellStyle name="Финансовый 2 3 3 3 2 3" xfId="1039" xr:uid="{00000000-0005-0000-0000-00000F040000}"/>
    <cellStyle name="Финансовый 2 3 3 3 2 3 2" xfId="1040" xr:uid="{00000000-0005-0000-0000-000010040000}"/>
    <cellStyle name="Финансовый 2 3 3 3 2 3 3" xfId="1041" xr:uid="{00000000-0005-0000-0000-000011040000}"/>
    <cellStyle name="Финансовый 2 3 3 3 2 4" xfId="1042" xr:uid="{00000000-0005-0000-0000-000012040000}"/>
    <cellStyle name="Финансовый 2 3 3 3 2 5" xfId="1043" xr:uid="{00000000-0005-0000-0000-000013040000}"/>
    <cellStyle name="Финансовый 2 3 3 3 3" xfId="1044" xr:uid="{00000000-0005-0000-0000-000014040000}"/>
    <cellStyle name="Финансовый 2 3 3 3 3 2" xfId="1045" xr:uid="{00000000-0005-0000-0000-000015040000}"/>
    <cellStyle name="Финансовый 2 3 3 3 3 2 2" xfId="1046" xr:uid="{00000000-0005-0000-0000-000016040000}"/>
    <cellStyle name="Финансовый 2 3 3 3 3 2 2 2" xfId="1047" xr:uid="{00000000-0005-0000-0000-000017040000}"/>
    <cellStyle name="Финансовый 2 3 3 3 3 2 2 3" xfId="1048" xr:uid="{00000000-0005-0000-0000-000018040000}"/>
    <cellStyle name="Финансовый 2 3 3 3 3 2 3" xfId="1049" xr:uid="{00000000-0005-0000-0000-000019040000}"/>
    <cellStyle name="Финансовый 2 3 3 3 3 2 4" xfId="1050" xr:uid="{00000000-0005-0000-0000-00001A040000}"/>
    <cellStyle name="Финансовый 2 3 3 3 3 3" xfId="1051" xr:uid="{00000000-0005-0000-0000-00001B040000}"/>
    <cellStyle name="Финансовый 2 3 3 3 3 3 2" xfId="1052" xr:uid="{00000000-0005-0000-0000-00001C040000}"/>
    <cellStyle name="Финансовый 2 3 3 3 3 3 3" xfId="1053" xr:uid="{00000000-0005-0000-0000-00001D040000}"/>
    <cellStyle name="Финансовый 2 3 3 3 3 4" xfId="1054" xr:uid="{00000000-0005-0000-0000-00001E040000}"/>
    <cellStyle name="Финансовый 2 3 3 3 3 5" xfId="1055" xr:uid="{00000000-0005-0000-0000-00001F040000}"/>
    <cellStyle name="Финансовый 2 3 3 3 4" xfId="1056" xr:uid="{00000000-0005-0000-0000-000020040000}"/>
    <cellStyle name="Финансовый 2 3 3 3 4 2" xfId="1057" xr:uid="{00000000-0005-0000-0000-000021040000}"/>
    <cellStyle name="Финансовый 2 3 3 3 4 2 2" xfId="1058" xr:uid="{00000000-0005-0000-0000-000022040000}"/>
    <cellStyle name="Финансовый 2 3 3 3 4 2 3" xfId="1059" xr:uid="{00000000-0005-0000-0000-000023040000}"/>
    <cellStyle name="Финансовый 2 3 3 3 4 3" xfId="1060" xr:uid="{00000000-0005-0000-0000-000024040000}"/>
    <cellStyle name="Финансовый 2 3 3 3 4 4" xfId="1061" xr:uid="{00000000-0005-0000-0000-000025040000}"/>
    <cellStyle name="Финансовый 2 3 3 3 5" xfId="1062" xr:uid="{00000000-0005-0000-0000-000026040000}"/>
    <cellStyle name="Финансовый 2 3 3 3 5 2" xfId="1063" xr:uid="{00000000-0005-0000-0000-000027040000}"/>
    <cellStyle name="Финансовый 2 3 3 3 5 3" xfId="1064" xr:uid="{00000000-0005-0000-0000-000028040000}"/>
    <cellStyle name="Финансовый 2 3 3 3 6" xfId="1065" xr:uid="{00000000-0005-0000-0000-000029040000}"/>
    <cellStyle name="Финансовый 2 3 3 3 7" xfId="1066" xr:uid="{00000000-0005-0000-0000-00002A040000}"/>
    <cellStyle name="Финансовый 2 3 3 3 8" xfId="1067" xr:uid="{00000000-0005-0000-0000-00002B040000}"/>
    <cellStyle name="Финансовый 2 3 3 4" xfId="1068" xr:uid="{00000000-0005-0000-0000-00002C040000}"/>
    <cellStyle name="Финансовый 2 3 3 4 2" xfId="1069" xr:uid="{00000000-0005-0000-0000-00002D040000}"/>
    <cellStyle name="Финансовый 2 3 3 4 2 2" xfId="1070" xr:uid="{00000000-0005-0000-0000-00002E040000}"/>
    <cellStyle name="Финансовый 2 3 3 4 2 2 2" xfId="1071" xr:uid="{00000000-0005-0000-0000-00002F040000}"/>
    <cellStyle name="Финансовый 2 3 3 4 2 2 3" xfId="1072" xr:uid="{00000000-0005-0000-0000-000030040000}"/>
    <cellStyle name="Финансовый 2 3 3 4 2 3" xfId="1073" xr:uid="{00000000-0005-0000-0000-000031040000}"/>
    <cellStyle name="Финансовый 2 3 3 4 2 4" xfId="1074" xr:uid="{00000000-0005-0000-0000-000032040000}"/>
    <cellStyle name="Финансовый 2 3 3 4 3" xfId="1075" xr:uid="{00000000-0005-0000-0000-000033040000}"/>
    <cellStyle name="Финансовый 2 3 3 4 3 2" xfId="1076" xr:uid="{00000000-0005-0000-0000-000034040000}"/>
    <cellStyle name="Финансовый 2 3 3 4 3 3" xfId="1077" xr:uid="{00000000-0005-0000-0000-000035040000}"/>
    <cellStyle name="Финансовый 2 3 3 4 4" xfId="1078" xr:uid="{00000000-0005-0000-0000-000036040000}"/>
    <cellStyle name="Финансовый 2 3 3 4 5" xfId="1079" xr:uid="{00000000-0005-0000-0000-000037040000}"/>
    <cellStyle name="Финансовый 2 3 3 5" xfId="1080" xr:uid="{00000000-0005-0000-0000-000038040000}"/>
    <cellStyle name="Финансовый 2 3 3 5 2" xfId="1081" xr:uid="{00000000-0005-0000-0000-000039040000}"/>
    <cellStyle name="Финансовый 2 3 3 5 2 2" xfId="1082" xr:uid="{00000000-0005-0000-0000-00003A040000}"/>
    <cellStyle name="Финансовый 2 3 3 5 2 2 2" xfId="1083" xr:uid="{00000000-0005-0000-0000-00003B040000}"/>
    <cellStyle name="Финансовый 2 3 3 5 2 2 3" xfId="1084" xr:uid="{00000000-0005-0000-0000-00003C040000}"/>
    <cellStyle name="Финансовый 2 3 3 5 2 3" xfId="1085" xr:uid="{00000000-0005-0000-0000-00003D040000}"/>
    <cellStyle name="Финансовый 2 3 3 5 2 4" xfId="1086" xr:uid="{00000000-0005-0000-0000-00003E040000}"/>
    <cellStyle name="Финансовый 2 3 3 5 3" xfId="1087" xr:uid="{00000000-0005-0000-0000-00003F040000}"/>
    <cellStyle name="Финансовый 2 3 3 5 3 2" xfId="1088" xr:uid="{00000000-0005-0000-0000-000040040000}"/>
    <cellStyle name="Финансовый 2 3 3 5 3 3" xfId="1089" xr:uid="{00000000-0005-0000-0000-000041040000}"/>
    <cellStyle name="Финансовый 2 3 3 5 4" xfId="1090" xr:uid="{00000000-0005-0000-0000-000042040000}"/>
    <cellStyle name="Финансовый 2 3 3 5 5" xfId="1091" xr:uid="{00000000-0005-0000-0000-000043040000}"/>
    <cellStyle name="Финансовый 2 3 3 6" xfId="1092" xr:uid="{00000000-0005-0000-0000-000044040000}"/>
    <cellStyle name="Финансовый 2 3 3 6 2" xfId="1093" xr:uid="{00000000-0005-0000-0000-000045040000}"/>
    <cellStyle name="Финансовый 2 3 3 6 2 2" xfId="1094" xr:uid="{00000000-0005-0000-0000-000046040000}"/>
    <cellStyle name="Финансовый 2 3 3 6 2 3" xfId="1095" xr:uid="{00000000-0005-0000-0000-000047040000}"/>
    <cellStyle name="Финансовый 2 3 3 6 3" xfId="1096" xr:uid="{00000000-0005-0000-0000-000048040000}"/>
    <cellStyle name="Финансовый 2 3 3 6 4" xfId="1097" xr:uid="{00000000-0005-0000-0000-000049040000}"/>
    <cellStyle name="Финансовый 2 3 3 7" xfId="1098" xr:uid="{00000000-0005-0000-0000-00004A040000}"/>
    <cellStyle name="Финансовый 2 3 3 7 2" xfId="1099" xr:uid="{00000000-0005-0000-0000-00004B040000}"/>
    <cellStyle name="Финансовый 2 3 3 7 2 2" xfId="1100" xr:uid="{00000000-0005-0000-0000-00004C040000}"/>
    <cellStyle name="Финансовый 2 3 3 7 2 3" xfId="1101" xr:uid="{00000000-0005-0000-0000-00004D040000}"/>
    <cellStyle name="Финансовый 2 3 3 7 3" xfId="1102" xr:uid="{00000000-0005-0000-0000-00004E040000}"/>
    <cellStyle name="Финансовый 2 3 3 7 4" xfId="1103" xr:uid="{00000000-0005-0000-0000-00004F040000}"/>
    <cellStyle name="Финансовый 2 3 3 8" xfId="1104" xr:uid="{00000000-0005-0000-0000-000050040000}"/>
    <cellStyle name="Финансовый 2 3 3 8 2" xfId="1105" xr:uid="{00000000-0005-0000-0000-000051040000}"/>
    <cellStyle name="Финансовый 2 3 3 8 2 2" xfId="1106" xr:uid="{00000000-0005-0000-0000-000052040000}"/>
    <cellStyle name="Финансовый 2 3 3 8 2 3" xfId="1107" xr:uid="{00000000-0005-0000-0000-000053040000}"/>
    <cellStyle name="Финансовый 2 3 3 8 3" xfId="1108" xr:uid="{00000000-0005-0000-0000-000054040000}"/>
    <cellStyle name="Финансовый 2 3 3 8 4" xfId="1109" xr:uid="{00000000-0005-0000-0000-000055040000}"/>
    <cellStyle name="Финансовый 2 3 3 9" xfId="1110" xr:uid="{00000000-0005-0000-0000-000056040000}"/>
    <cellStyle name="Финансовый 2 3 3 9 2" xfId="1111" xr:uid="{00000000-0005-0000-0000-000057040000}"/>
    <cellStyle name="Финансовый 2 3 3 9 2 2" xfId="1112" xr:uid="{00000000-0005-0000-0000-000058040000}"/>
    <cellStyle name="Финансовый 2 3 3 9 2 3" xfId="1113" xr:uid="{00000000-0005-0000-0000-000059040000}"/>
    <cellStyle name="Финансовый 2 3 3 9 3" xfId="1114" xr:uid="{00000000-0005-0000-0000-00005A040000}"/>
    <cellStyle name="Финансовый 2 3 3 9 4" xfId="1115" xr:uid="{00000000-0005-0000-0000-00005B040000}"/>
    <cellStyle name="Финансовый 2 3 4" xfId="1116" xr:uid="{00000000-0005-0000-0000-00005C040000}"/>
    <cellStyle name="Финансовый 2 3 4 10" xfId="1117" xr:uid="{00000000-0005-0000-0000-00005D040000}"/>
    <cellStyle name="Финансовый 2 3 4 11" xfId="1118" xr:uid="{00000000-0005-0000-0000-00005E040000}"/>
    <cellStyle name="Финансовый 2 3 4 12" xfId="1119" xr:uid="{00000000-0005-0000-0000-00005F040000}"/>
    <cellStyle name="Финансовый 2 3 4 13" xfId="1120" xr:uid="{00000000-0005-0000-0000-000060040000}"/>
    <cellStyle name="Финансовый 2 3 4 2" xfId="1121" xr:uid="{00000000-0005-0000-0000-000061040000}"/>
    <cellStyle name="Финансовый 2 3 4 2 2" xfId="1122" xr:uid="{00000000-0005-0000-0000-000062040000}"/>
    <cellStyle name="Финансовый 2 3 4 2 2 2" xfId="1123" xr:uid="{00000000-0005-0000-0000-000063040000}"/>
    <cellStyle name="Финансовый 2 3 4 2 2 2 2" xfId="1124" xr:uid="{00000000-0005-0000-0000-000064040000}"/>
    <cellStyle name="Финансовый 2 3 4 2 2 2 2 2" xfId="1125" xr:uid="{00000000-0005-0000-0000-000065040000}"/>
    <cellStyle name="Финансовый 2 3 4 2 2 2 2 3" xfId="1126" xr:uid="{00000000-0005-0000-0000-000066040000}"/>
    <cellStyle name="Финансовый 2 3 4 2 2 2 3" xfId="1127" xr:uid="{00000000-0005-0000-0000-000067040000}"/>
    <cellStyle name="Финансовый 2 3 4 2 2 2 4" xfId="1128" xr:uid="{00000000-0005-0000-0000-000068040000}"/>
    <cellStyle name="Финансовый 2 3 4 2 2 3" xfId="1129" xr:uid="{00000000-0005-0000-0000-000069040000}"/>
    <cellStyle name="Финансовый 2 3 4 2 2 3 2" xfId="1130" xr:uid="{00000000-0005-0000-0000-00006A040000}"/>
    <cellStyle name="Финансовый 2 3 4 2 2 3 3" xfId="1131" xr:uid="{00000000-0005-0000-0000-00006B040000}"/>
    <cellStyle name="Финансовый 2 3 4 2 2 4" xfId="1132" xr:uid="{00000000-0005-0000-0000-00006C040000}"/>
    <cellStyle name="Финансовый 2 3 4 2 2 5" xfId="1133" xr:uid="{00000000-0005-0000-0000-00006D040000}"/>
    <cellStyle name="Финансовый 2 3 4 2 3" xfId="1134" xr:uid="{00000000-0005-0000-0000-00006E040000}"/>
    <cellStyle name="Финансовый 2 3 4 2 3 2" xfId="1135" xr:uid="{00000000-0005-0000-0000-00006F040000}"/>
    <cellStyle name="Финансовый 2 3 4 2 3 2 2" xfId="1136" xr:uid="{00000000-0005-0000-0000-000070040000}"/>
    <cellStyle name="Финансовый 2 3 4 2 3 2 2 2" xfId="1137" xr:uid="{00000000-0005-0000-0000-000071040000}"/>
    <cellStyle name="Финансовый 2 3 4 2 3 2 2 3" xfId="1138" xr:uid="{00000000-0005-0000-0000-000072040000}"/>
    <cellStyle name="Финансовый 2 3 4 2 3 2 3" xfId="1139" xr:uid="{00000000-0005-0000-0000-000073040000}"/>
    <cellStyle name="Финансовый 2 3 4 2 3 2 4" xfId="1140" xr:uid="{00000000-0005-0000-0000-000074040000}"/>
    <cellStyle name="Финансовый 2 3 4 2 3 3" xfId="1141" xr:uid="{00000000-0005-0000-0000-000075040000}"/>
    <cellStyle name="Финансовый 2 3 4 2 3 3 2" xfId="1142" xr:uid="{00000000-0005-0000-0000-000076040000}"/>
    <cellStyle name="Финансовый 2 3 4 2 3 3 3" xfId="1143" xr:uid="{00000000-0005-0000-0000-000077040000}"/>
    <cellStyle name="Финансовый 2 3 4 2 3 4" xfId="1144" xr:uid="{00000000-0005-0000-0000-000078040000}"/>
    <cellStyle name="Финансовый 2 3 4 2 3 5" xfId="1145" xr:uid="{00000000-0005-0000-0000-000079040000}"/>
    <cellStyle name="Финансовый 2 3 4 2 4" xfId="1146" xr:uid="{00000000-0005-0000-0000-00007A040000}"/>
    <cellStyle name="Финансовый 2 3 4 2 4 2" xfId="1147" xr:uid="{00000000-0005-0000-0000-00007B040000}"/>
    <cellStyle name="Финансовый 2 3 4 2 4 2 2" xfId="1148" xr:uid="{00000000-0005-0000-0000-00007C040000}"/>
    <cellStyle name="Финансовый 2 3 4 2 4 2 3" xfId="1149" xr:uid="{00000000-0005-0000-0000-00007D040000}"/>
    <cellStyle name="Финансовый 2 3 4 2 4 3" xfId="1150" xr:uid="{00000000-0005-0000-0000-00007E040000}"/>
    <cellStyle name="Финансовый 2 3 4 2 4 4" xfId="1151" xr:uid="{00000000-0005-0000-0000-00007F040000}"/>
    <cellStyle name="Финансовый 2 3 4 2 5" xfId="1152" xr:uid="{00000000-0005-0000-0000-000080040000}"/>
    <cellStyle name="Финансовый 2 3 4 2 5 2" xfId="1153" xr:uid="{00000000-0005-0000-0000-000081040000}"/>
    <cellStyle name="Финансовый 2 3 4 2 5 3" xfId="1154" xr:uid="{00000000-0005-0000-0000-000082040000}"/>
    <cellStyle name="Финансовый 2 3 4 2 6" xfId="1155" xr:uid="{00000000-0005-0000-0000-000083040000}"/>
    <cellStyle name="Финансовый 2 3 4 2 7" xfId="1156" xr:uid="{00000000-0005-0000-0000-000084040000}"/>
    <cellStyle name="Финансовый 2 3 4 2 8" xfId="1157" xr:uid="{00000000-0005-0000-0000-000085040000}"/>
    <cellStyle name="Финансовый 2 3 4 3" xfId="1158" xr:uid="{00000000-0005-0000-0000-000086040000}"/>
    <cellStyle name="Финансовый 2 3 4 3 2" xfId="1159" xr:uid="{00000000-0005-0000-0000-000087040000}"/>
    <cellStyle name="Финансовый 2 3 4 3 2 2" xfId="1160" xr:uid="{00000000-0005-0000-0000-000088040000}"/>
    <cellStyle name="Финансовый 2 3 4 3 2 2 2" xfId="1161" xr:uid="{00000000-0005-0000-0000-000089040000}"/>
    <cellStyle name="Финансовый 2 3 4 3 2 2 3" xfId="1162" xr:uid="{00000000-0005-0000-0000-00008A040000}"/>
    <cellStyle name="Финансовый 2 3 4 3 2 3" xfId="1163" xr:uid="{00000000-0005-0000-0000-00008B040000}"/>
    <cellStyle name="Финансовый 2 3 4 3 2 4" xfId="1164" xr:uid="{00000000-0005-0000-0000-00008C040000}"/>
    <cellStyle name="Финансовый 2 3 4 3 3" xfId="1165" xr:uid="{00000000-0005-0000-0000-00008D040000}"/>
    <cellStyle name="Финансовый 2 3 4 3 3 2" xfId="1166" xr:uid="{00000000-0005-0000-0000-00008E040000}"/>
    <cellStyle name="Финансовый 2 3 4 3 3 3" xfId="1167" xr:uid="{00000000-0005-0000-0000-00008F040000}"/>
    <cellStyle name="Финансовый 2 3 4 3 4" xfId="1168" xr:uid="{00000000-0005-0000-0000-000090040000}"/>
    <cellStyle name="Финансовый 2 3 4 3 5" xfId="1169" xr:uid="{00000000-0005-0000-0000-000091040000}"/>
    <cellStyle name="Финансовый 2 3 4 4" xfId="1170" xr:uid="{00000000-0005-0000-0000-000092040000}"/>
    <cellStyle name="Финансовый 2 3 4 4 2" xfId="1171" xr:uid="{00000000-0005-0000-0000-000093040000}"/>
    <cellStyle name="Финансовый 2 3 4 4 2 2" xfId="1172" xr:uid="{00000000-0005-0000-0000-000094040000}"/>
    <cellStyle name="Финансовый 2 3 4 4 2 2 2" xfId="1173" xr:uid="{00000000-0005-0000-0000-000095040000}"/>
    <cellStyle name="Финансовый 2 3 4 4 2 2 3" xfId="1174" xr:uid="{00000000-0005-0000-0000-000096040000}"/>
    <cellStyle name="Финансовый 2 3 4 4 2 3" xfId="1175" xr:uid="{00000000-0005-0000-0000-000097040000}"/>
    <cellStyle name="Финансовый 2 3 4 4 2 4" xfId="1176" xr:uid="{00000000-0005-0000-0000-000098040000}"/>
    <cellStyle name="Финансовый 2 3 4 4 3" xfId="1177" xr:uid="{00000000-0005-0000-0000-000099040000}"/>
    <cellStyle name="Финансовый 2 3 4 4 3 2" xfId="1178" xr:uid="{00000000-0005-0000-0000-00009A040000}"/>
    <cellStyle name="Финансовый 2 3 4 4 3 3" xfId="1179" xr:uid="{00000000-0005-0000-0000-00009B040000}"/>
    <cellStyle name="Финансовый 2 3 4 4 4" xfId="1180" xr:uid="{00000000-0005-0000-0000-00009C040000}"/>
    <cellStyle name="Финансовый 2 3 4 4 5" xfId="1181" xr:uid="{00000000-0005-0000-0000-00009D040000}"/>
    <cellStyle name="Финансовый 2 3 4 5" xfId="1182" xr:uid="{00000000-0005-0000-0000-00009E040000}"/>
    <cellStyle name="Финансовый 2 3 4 5 2" xfId="1183" xr:uid="{00000000-0005-0000-0000-00009F040000}"/>
    <cellStyle name="Финансовый 2 3 4 5 2 2" xfId="1184" xr:uid="{00000000-0005-0000-0000-0000A0040000}"/>
    <cellStyle name="Финансовый 2 3 4 5 2 3" xfId="1185" xr:uid="{00000000-0005-0000-0000-0000A1040000}"/>
    <cellStyle name="Финансовый 2 3 4 5 3" xfId="1186" xr:uid="{00000000-0005-0000-0000-0000A2040000}"/>
    <cellStyle name="Финансовый 2 3 4 5 4" xfId="1187" xr:uid="{00000000-0005-0000-0000-0000A3040000}"/>
    <cellStyle name="Финансовый 2 3 4 6" xfId="1188" xr:uid="{00000000-0005-0000-0000-0000A4040000}"/>
    <cellStyle name="Финансовый 2 3 4 6 2" xfId="1189" xr:uid="{00000000-0005-0000-0000-0000A5040000}"/>
    <cellStyle name="Финансовый 2 3 4 6 2 2" xfId="1190" xr:uid="{00000000-0005-0000-0000-0000A6040000}"/>
    <cellStyle name="Финансовый 2 3 4 6 2 3" xfId="1191" xr:uid="{00000000-0005-0000-0000-0000A7040000}"/>
    <cellStyle name="Финансовый 2 3 4 6 3" xfId="1192" xr:uid="{00000000-0005-0000-0000-0000A8040000}"/>
    <cellStyle name="Финансовый 2 3 4 6 4" xfId="1193" xr:uid="{00000000-0005-0000-0000-0000A9040000}"/>
    <cellStyle name="Финансовый 2 3 4 7" xfId="1194" xr:uid="{00000000-0005-0000-0000-0000AA040000}"/>
    <cellStyle name="Финансовый 2 3 4 7 2" xfId="1195" xr:uid="{00000000-0005-0000-0000-0000AB040000}"/>
    <cellStyle name="Финансовый 2 3 4 7 2 2" xfId="1196" xr:uid="{00000000-0005-0000-0000-0000AC040000}"/>
    <cellStyle name="Финансовый 2 3 4 7 2 3" xfId="1197" xr:uid="{00000000-0005-0000-0000-0000AD040000}"/>
    <cellStyle name="Финансовый 2 3 4 7 3" xfId="1198" xr:uid="{00000000-0005-0000-0000-0000AE040000}"/>
    <cellStyle name="Финансовый 2 3 4 7 4" xfId="1199" xr:uid="{00000000-0005-0000-0000-0000AF040000}"/>
    <cellStyle name="Финансовый 2 3 4 8" xfId="1200" xr:uid="{00000000-0005-0000-0000-0000B0040000}"/>
    <cellStyle name="Финансовый 2 3 4 8 2" xfId="1201" xr:uid="{00000000-0005-0000-0000-0000B1040000}"/>
    <cellStyle name="Финансовый 2 3 4 8 2 2" xfId="1202" xr:uid="{00000000-0005-0000-0000-0000B2040000}"/>
    <cellStyle name="Финансовый 2 3 4 8 2 3" xfId="1203" xr:uid="{00000000-0005-0000-0000-0000B3040000}"/>
    <cellStyle name="Финансовый 2 3 4 8 3" xfId="1204" xr:uid="{00000000-0005-0000-0000-0000B4040000}"/>
    <cellStyle name="Финансовый 2 3 4 8 4" xfId="1205" xr:uid="{00000000-0005-0000-0000-0000B5040000}"/>
    <cellStyle name="Финансовый 2 3 4 9" xfId="1206" xr:uid="{00000000-0005-0000-0000-0000B6040000}"/>
    <cellStyle name="Финансовый 2 3 4 9 2" xfId="1207" xr:uid="{00000000-0005-0000-0000-0000B7040000}"/>
    <cellStyle name="Финансовый 2 3 4 9 3" xfId="1208" xr:uid="{00000000-0005-0000-0000-0000B8040000}"/>
    <cellStyle name="Финансовый 2 3 5" xfId="1209" xr:uid="{00000000-0005-0000-0000-0000B9040000}"/>
    <cellStyle name="Финансовый 2 3 5 10" xfId="1210" xr:uid="{00000000-0005-0000-0000-0000BA040000}"/>
    <cellStyle name="Финансовый 2 3 5 11" xfId="1211" xr:uid="{00000000-0005-0000-0000-0000BB040000}"/>
    <cellStyle name="Финансовый 2 3 5 12" xfId="1212" xr:uid="{00000000-0005-0000-0000-0000BC040000}"/>
    <cellStyle name="Финансовый 2 3 5 13" xfId="1213" xr:uid="{00000000-0005-0000-0000-0000BD040000}"/>
    <cellStyle name="Финансовый 2 3 5 2" xfId="1214" xr:uid="{00000000-0005-0000-0000-0000BE040000}"/>
    <cellStyle name="Финансовый 2 3 5 2 2" xfId="1215" xr:uid="{00000000-0005-0000-0000-0000BF040000}"/>
    <cellStyle name="Финансовый 2 3 5 2 2 2" xfId="1216" xr:uid="{00000000-0005-0000-0000-0000C0040000}"/>
    <cellStyle name="Финансовый 2 3 5 2 2 2 2" xfId="1217" xr:uid="{00000000-0005-0000-0000-0000C1040000}"/>
    <cellStyle name="Финансовый 2 3 5 2 2 2 2 2" xfId="1218" xr:uid="{00000000-0005-0000-0000-0000C2040000}"/>
    <cellStyle name="Финансовый 2 3 5 2 2 2 2 3" xfId="1219" xr:uid="{00000000-0005-0000-0000-0000C3040000}"/>
    <cellStyle name="Финансовый 2 3 5 2 2 2 3" xfId="1220" xr:uid="{00000000-0005-0000-0000-0000C4040000}"/>
    <cellStyle name="Финансовый 2 3 5 2 2 2 4" xfId="1221" xr:uid="{00000000-0005-0000-0000-0000C5040000}"/>
    <cellStyle name="Финансовый 2 3 5 2 2 3" xfId="1222" xr:uid="{00000000-0005-0000-0000-0000C6040000}"/>
    <cellStyle name="Финансовый 2 3 5 2 2 3 2" xfId="1223" xr:uid="{00000000-0005-0000-0000-0000C7040000}"/>
    <cellStyle name="Финансовый 2 3 5 2 2 3 3" xfId="1224" xr:uid="{00000000-0005-0000-0000-0000C8040000}"/>
    <cellStyle name="Финансовый 2 3 5 2 2 4" xfId="1225" xr:uid="{00000000-0005-0000-0000-0000C9040000}"/>
    <cellStyle name="Финансовый 2 3 5 2 2 5" xfId="1226" xr:uid="{00000000-0005-0000-0000-0000CA040000}"/>
    <cellStyle name="Финансовый 2 3 5 2 3" xfId="1227" xr:uid="{00000000-0005-0000-0000-0000CB040000}"/>
    <cellStyle name="Финансовый 2 3 5 2 3 2" xfId="1228" xr:uid="{00000000-0005-0000-0000-0000CC040000}"/>
    <cellStyle name="Финансовый 2 3 5 2 3 2 2" xfId="1229" xr:uid="{00000000-0005-0000-0000-0000CD040000}"/>
    <cellStyle name="Финансовый 2 3 5 2 3 2 2 2" xfId="1230" xr:uid="{00000000-0005-0000-0000-0000CE040000}"/>
    <cellStyle name="Финансовый 2 3 5 2 3 2 2 3" xfId="1231" xr:uid="{00000000-0005-0000-0000-0000CF040000}"/>
    <cellStyle name="Финансовый 2 3 5 2 3 2 3" xfId="1232" xr:uid="{00000000-0005-0000-0000-0000D0040000}"/>
    <cellStyle name="Финансовый 2 3 5 2 3 2 4" xfId="1233" xr:uid="{00000000-0005-0000-0000-0000D1040000}"/>
    <cellStyle name="Финансовый 2 3 5 2 3 3" xfId="1234" xr:uid="{00000000-0005-0000-0000-0000D2040000}"/>
    <cellStyle name="Финансовый 2 3 5 2 3 3 2" xfId="1235" xr:uid="{00000000-0005-0000-0000-0000D3040000}"/>
    <cellStyle name="Финансовый 2 3 5 2 3 3 3" xfId="1236" xr:uid="{00000000-0005-0000-0000-0000D4040000}"/>
    <cellStyle name="Финансовый 2 3 5 2 3 4" xfId="1237" xr:uid="{00000000-0005-0000-0000-0000D5040000}"/>
    <cellStyle name="Финансовый 2 3 5 2 3 5" xfId="1238" xr:uid="{00000000-0005-0000-0000-0000D6040000}"/>
    <cellStyle name="Финансовый 2 3 5 2 4" xfId="1239" xr:uid="{00000000-0005-0000-0000-0000D7040000}"/>
    <cellStyle name="Финансовый 2 3 5 2 4 2" xfId="1240" xr:uid="{00000000-0005-0000-0000-0000D8040000}"/>
    <cellStyle name="Финансовый 2 3 5 2 4 2 2" xfId="1241" xr:uid="{00000000-0005-0000-0000-0000D9040000}"/>
    <cellStyle name="Финансовый 2 3 5 2 4 2 3" xfId="1242" xr:uid="{00000000-0005-0000-0000-0000DA040000}"/>
    <cellStyle name="Финансовый 2 3 5 2 4 3" xfId="1243" xr:uid="{00000000-0005-0000-0000-0000DB040000}"/>
    <cellStyle name="Финансовый 2 3 5 2 4 4" xfId="1244" xr:uid="{00000000-0005-0000-0000-0000DC040000}"/>
    <cellStyle name="Финансовый 2 3 5 2 5" xfId="1245" xr:uid="{00000000-0005-0000-0000-0000DD040000}"/>
    <cellStyle name="Финансовый 2 3 5 2 5 2" xfId="1246" xr:uid="{00000000-0005-0000-0000-0000DE040000}"/>
    <cellStyle name="Финансовый 2 3 5 2 5 3" xfId="1247" xr:uid="{00000000-0005-0000-0000-0000DF040000}"/>
    <cellStyle name="Финансовый 2 3 5 2 6" xfId="1248" xr:uid="{00000000-0005-0000-0000-0000E0040000}"/>
    <cellStyle name="Финансовый 2 3 5 2 7" xfId="1249" xr:uid="{00000000-0005-0000-0000-0000E1040000}"/>
    <cellStyle name="Финансовый 2 3 5 2 8" xfId="1250" xr:uid="{00000000-0005-0000-0000-0000E2040000}"/>
    <cellStyle name="Финансовый 2 3 5 3" xfId="1251" xr:uid="{00000000-0005-0000-0000-0000E3040000}"/>
    <cellStyle name="Финансовый 2 3 5 3 2" xfId="1252" xr:uid="{00000000-0005-0000-0000-0000E4040000}"/>
    <cellStyle name="Финансовый 2 3 5 3 2 2" xfId="1253" xr:uid="{00000000-0005-0000-0000-0000E5040000}"/>
    <cellStyle name="Финансовый 2 3 5 3 2 2 2" xfId="1254" xr:uid="{00000000-0005-0000-0000-0000E6040000}"/>
    <cellStyle name="Финансовый 2 3 5 3 2 2 3" xfId="1255" xr:uid="{00000000-0005-0000-0000-0000E7040000}"/>
    <cellStyle name="Финансовый 2 3 5 3 2 3" xfId="1256" xr:uid="{00000000-0005-0000-0000-0000E8040000}"/>
    <cellStyle name="Финансовый 2 3 5 3 2 4" xfId="1257" xr:uid="{00000000-0005-0000-0000-0000E9040000}"/>
    <cellStyle name="Финансовый 2 3 5 3 3" xfId="1258" xr:uid="{00000000-0005-0000-0000-0000EA040000}"/>
    <cellStyle name="Финансовый 2 3 5 3 3 2" xfId="1259" xr:uid="{00000000-0005-0000-0000-0000EB040000}"/>
    <cellStyle name="Финансовый 2 3 5 3 3 3" xfId="1260" xr:uid="{00000000-0005-0000-0000-0000EC040000}"/>
    <cellStyle name="Финансовый 2 3 5 3 4" xfId="1261" xr:uid="{00000000-0005-0000-0000-0000ED040000}"/>
    <cellStyle name="Финансовый 2 3 5 3 5" xfId="1262" xr:uid="{00000000-0005-0000-0000-0000EE040000}"/>
    <cellStyle name="Финансовый 2 3 5 4" xfId="1263" xr:uid="{00000000-0005-0000-0000-0000EF040000}"/>
    <cellStyle name="Финансовый 2 3 5 4 2" xfId="1264" xr:uid="{00000000-0005-0000-0000-0000F0040000}"/>
    <cellStyle name="Финансовый 2 3 5 4 2 2" xfId="1265" xr:uid="{00000000-0005-0000-0000-0000F1040000}"/>
    <cellStyle name="Финансовый 2 3 5 4 2 2 2" xfId="1266" xr:uid="{00000000-0005-0000-0000-0000F2040000}"/>
    <cellStyle name="Финансовый 2 3 5 4 2 2 3" xfId="1267" xr:uid="{00000000-0005-0000-0000-0000F3040000}"/>
    <cellStyle name="Финансовый 2 3 5 4 2 3" xfId="1268" xr:uid="{00000000-0005-0000-0000-0000F4040000}"/>
    <cellStyle name="Финансовый 2 3 5 4 2 4" xfId="1269" xr:uid="{00000000-0005-0000-0000-0000F5040000}"/>
    <cellStyle name="Финансовый 2 3 5 4 3" xfId="1270" xr:uid="{00000000-0005-0000-0000-0000F6040000}"/>
    <cellStyle name="Финансовый 2 3 5 4 3 2" xfId="1271" xr:uid="{00000000-0005-0000-0000-0000F7040000}"/>
    <cellStyle name="Финансовый 2 3 5 4 3 3" xfId="1272" xr:uid="{00000000-0005-0000-0000-0000F8040000}"/>
    <cellStyle name="Финансовый 2 3 5 4 4" xfId="1273" xr:uid="{00000000-0005-0000-0000-0000F9040000}"/>
    <cellStyle name="Финансовый 2 3 5 4 5" xfId="1274" xr:uid="{00000000-0005-0000-0000-0000FA040000}"/>
    <cellStyle name="Финансовый 2 3 5 5" xfId="1275" xr:uid="{00000000-0005-0000-0000-0000FB040000}"/>
    <cellStyle name="Финансовый 2 3 5 5 2" xfId="1276" xr:uid="{00000000-0005-0000-0000-0000FC040000}"/>
    <cellStyle name="Финансовый 2 3 5 5 2 2" xfId="1277" xr:uid="{00000000-0005-0000-0000-0000FD040000}"/>
    <cellStyle name="Финансовый 2 3 5 5 2 3" xfId="1278" xr:uid="{00000000-0005-0000-0000-0000FE040000}"/>
    <cellStyle name="Финансовый 2 3 5 5 3" xfId="1279" xr:uid="{00000000-0005-0000-0000-0000FF040000}"/>
    <cellStyle name="Финансовый 2 3 5 5 4" xfId="1280" xr:uid="{00000000-0005-0000-0000-000000050000}"/>
    <cellStyle name="Финансовый 2 3 5 6" xfId="1281" xr:uid="{00000000-0005-0000-0000-000001050000}"/>
    <cellStyle name="Финансовый 2 3 5 6 2" xfId="1282" xr:uid="{00000000-0005-0000-0000-000002050000}"/>
    <cellStyle name="Финансовый 2 3 5 6 2 2" xfId="1283" xr:uid="{00000000-0005-0000-0000-000003050000}"/>
    <cellStyle name="Финансовый 2 3 5 6 2 3" xfId="1284" xr:uid="{00000000-0005-0000-0000-000004050000}"/>
    <cellStyle name="Финансовый 2 3 5 6 3" xfId="1285" xr:uid="{00000000-0005-0000-0000-000005050000}"/>
    <cellStyle name="Финансовый 2 3 5 6 4" xfId="1286" xr:uid="{00000000-0005-0000-0000-000006050000}"/>
    <cellStyle name="Финансовый 2 3 5 7" xfId="1287" xr:uid="{00000000-0005-0000-0000-000007050000}"/>
    <cellStyle name="Финансовый 2 3 5 7 2" xfId="1288" xr:uid="{00000000-0005-0000-0000-000008050000}"/>
    <cellStyle name="Финансовый 2 3 5 7 2 2" xfId="1289" xr:uid="{00000000-0005-0000-0000-000009050000}"/>
    <cellStyle name="Финансовый 2 3 5 7 2 3" xfId="1290" xr:uid="{00000000-0005-0000-0000-00000A050000}"/>
    <cellStyle name="Финансовый 2 3 5 7 3" xfId="1291" xr:uid="{00000000-0005-0000-0000-00000B050000}"/>
    <cellStyle name="Финансовый 2 3 5 7 4" xfId="1292" xr:uid="{00000000-0005-0000-0000-00000C050000}"/>
    <cellStyle name="Финансовый 2 3 5 8" xfId="1293" xr:uid="{00000000-0005-0000-0000-00000D050000}"/>
    <cellStyle name="Финансовый 2 3 5 8 2" xfId="1294" xr:uid="{00000000-0005-0000-0000-00000E050000}"/>
    <cellStyle name="Финансовый 2 3 5 8 2 2" xfId="1295" xr:uid="{00000000-0005-0000-0000-00000F050000}"/>
    <cellStyle name="Финансовый 2 3 5 8 2 3" xfId="1296" xr:uid="{00000000-0005-0000-0000-000010050000}"/>
    <cellStyle name="Финансовый 2 3 5 8 3" xfId="1297" xr:uid="{00000000-0005-0000-0000-000011050000}"/>
    <cellStyle name="Финансовый 2 3 5 8 4" xfId="1298" xr:uid="{00000000-0005-0000-0000-000012050000}"/>
    <cellStyle name="Финансовый 2 3 5 9" xfId="1299" xr:uid="{00000000-0005-0000-0000-000013050000}"/>
    <cellStyle name="Финансовый 2 3 5 9 2" xfId="1300" xr:uid="{00000000-0005-0000-0000-000014050000}"/>
    <cellStyle name="Финансовый 2 3 5 9 3" xfId="1301" xr:uid="{00000000-0005-0000-0000-000015050000}"/>
    <cellStyle name="Финансовый 2 3 6" xfId="1302" xr:uid="{00000000-0005-0000-0000-000016050000}"/>
    <cellStyle name="Финансовый 2 3 6 2" xfId="1303" xr:uid="{00000000-0005-0000-0000-000017050000}"/>
    <cellStyle name="Финансовый 2 3 6 2 2" xfId="1304" xr:uid="{00000000-0005-0000-0000-000018050000}"/>
    <cellStyle name="Финансовый 2 3 6 2 2 2" xfId="1305" xr:uid="{00000000-0005-0000-0000-000019050000}"/>
    <cellStyle name="Финансовый 2 3 6 2 2 2 2" xfId="1306" xr:uid="{00000000-0005-0000-0000-00001A050000}"/>
    <cellStyle name="Финансовый 2 3 6 2 2 2 3" xfId="1307" xr:uid="{00000000-0005-0000-0000-00001B050000}"/>
    <cellStyle name="Финансовый 2 3 6 2 2 3" xfId="1308" xr:uid="{00000000-0005-0000-0000-00001C050000}"/>
    <cellStyle name="Финансовый 2 3 6 2 2 4" xfId="1309" xr:uid="{00000000-0005-0000-0000-00001D050000}"/>
    <cellStyle name="Финансовый 2 3 6 2 3" xfId="1310" xr:uid="{00000000-0005-0000-0000-00001E050000}"/>
    <cellStyle name="Финансовый 2 3 6 2 3 2" xfId="1311" xr:uid="{00000000-0005-0000-0000-00001F050000}"/>
    <cellStyle name="Финансовый 2 3 6 2 3 3" xfId="1312" xr:uid="{00000000-0005-0000-0000-000020050000}"/>
    <cellStyle name="Финансовый 2 3 6 2 4" xfId="1313" xr:uid="{00000000-0005-0000-0000-000021050000}"/>
    <cellStyle name="Финансовый 2 3 6 2 5" xfId="1314" xr:uid="{00000000-0005-0000-0000-000022050000}"/>
    <cellStyle name="Финансовый 2 3 6 3" xfId="1315" xr:uid="{00000000-0005-0000-0000-000023050000}"/>
    <cellStyle name="Финансовый 2 3 6 3 2" xfId="1316" xr:uid="{00000000-0005-0000-0000-000024050000}"/>
    <cellStyle name="Финансовый 2 3 6 3 2 2" xfId="1317" xr:uid="{00000000-0005-0000-0000-000025050000}"/>
    <cellStyle name="Финансовый 2 3 6 3 2 2 2" xfId="1318" xr:uid="{00000000-0005-0000-0000-000026050000}"/>
    <cellStyle name="Финансовый 2 3 6 3 2 2 3" xfId="1319" xr:uid="{00000000-0005-0000-0000-000027050000}"/>
    <cellStyle name="Финансовый 2 3 6 3 2 3" xfId="1320" xr:uid="{00000000-0005-0000-0000-000028050000}"/>
    <cellStyle name="Финансовый 2 3 6 3 2 4" xfId="1321" xr:uid="{00000000-0005-0000-0000-000029050000}"/>
    <cellStyle name="Финансовый 2 3 6 3 3" xfId="1322" xr:uid="{00000000-0005-0000-0000-00002A050000}"/>
    <cellStyle name="Финансовый 2 3 6 3 3 2" xfId="1323" xr:uid="{00000000-0005-0000-0000-00002B050000}"/>
    <cellStyle name="Финансовый 2 3 6 3 3 3" xfId="1324" xr:uid="{00000000-0005-0000-0000-00002C050000}"/>
    <cellStyle name="Финансовый 2 3 6 3 4" xfId="1325" xr:uid="{00000000-0005-0000-0000-00002D050000}"/>
    <cellStyle name="Финансовый 2 3 6 3 5" xfId="1326" xr:uid="{00000000-0005-0000-0000-00002E050000}"/>
    <cellStyle name="Финансовый 2 3 6 4" xfId="1327" xr:uid="{00000000-0005-0000-0000-00002F050000}"/>
    <cellStyle name="Финансовый 2 3 6 4 2" xfId="1328" xr:uid="{00000000-0005-0000-0000-000030050000}"/>
    <cellStyle name="Финансовый 2 3 6 4 2 2" xfId="1329" xr:uid="{00000000-0005-0000-0000-000031050000}"/>
    <cellStyle name="Финансовый 2 3 6 4 2 3" xfId="1330" xr:uid="{00000000-0005-0000-0000-000032050000}"/>
    <cellStyle name="Финансовый 2 3 6 4 3" xfId="1331" xr:uid="{00000000-0005-0000-0000-000033050000}"/>
    <cellStyle name="Финансовый 2 3 6 4 4" xfId="1332" xr:uid="{00000000-0005-0000-0000-000034050000}"/>
    <cellStyle name="Финансовый 2 3 6 5" xfId="1333" xr:uid="{00000000-0005-0000-0000-000035050000}"/>
    <cellStyle name="Финансовый 2 3 6 5 2" xfId="1334" xr:uid="{00000000-0005-0000-0000-000036050000}"/>
    <cellStyle name="Финансовый 2 3 6 5 3" xfId="1335" xr:uid="{00000000-0005-0000-0000-000037050000}"/>
    <cellStyle name="Финансовый 2 3 6 6" xfId="1336" xr:uid="{00000000-0005-0000-0000-000038050000}"/>
    <cellStyle name="Финансовый 2 3 6 7" xfId="1337" xr:uid="{00000000-0005-0000-0000-000039050000}"/>
    <cellStyle name="Финансовый 2 3 6 8" xfId="1338" xr:uid="{00000000-0005-0000-0000-00003A050000}"/>
    <cellStyle name="Финансовый 2 3 7" xfId="1339" xr:uid="{00000000-0005-0000-0000-00003B050000}"/>
    <cellStyle name="Финансовый 2 3 7 2" xfId="1340" xr:uid="{00000000-0005-0000-0000-00003C050000}"/>
    <cellStyle name="Финансовый 2 3 7 2 2" xfId="1341" xr:uid="{00000000-0005-0000-0000-00003D050000}"/>
    <cellStyle name="Финансовый 2 3 7 2 2 2" xfId="1342" xr:uid="{00000000-0005-0000-0000-00003E050000}"/>
    <cellStyle name="Финансовый 2 3 7 2 2 3" xfId="1343" xr:uid="{00000000-0005-0000-0000-00003F050000}"/>
    <cellStyle name="Финансовый 2 3 7 2 3" xfId="1344" xr:uid="{00000000-0005-0000-0000-000040050000}"/>
    <cellStyle name="Финансовый 2 3 7 2 4" xfId="1345" xr:uid="{00000000-0005-0000-0000-000041050000}"/>
    <cellStyle name="Финансовый 2 3 7 3" xfId="1346" xr:uid="{00000000-0005-0000-0000-000042050000}"/>
    <cellStyle name="Финансовый 2 3 7 3 2" xfId="1347" xr:uid="{00000000-0005-0000-0000-000043050000}"/>
    <cellStyle name="Финансовый 2 3 7 3 3" xfId="1348" xr:uid="{00000000-0005-0000-0000-000044050000}"/>
    <cellStyle name="Финансовый 2 3 7 4" xfId="1349" xr:uid="{00000000-0005-0000-0000-000045050000}"/>
    <cellStyle name="Финансовый 2 3 7 5" xfId="1350" xr:uid="{00000000-0005-0000-0000-000046050000}"/>
    <cellStyle name="Финансовый 2 3 8" xfId="1351" xr:uid="{00000000-0005-0000-0000-000047050000}"/>
    <cellStyle name="Финансовый 2 3 8 2" xfId="1352" xr:uid="{00000000-0005-0000-0000-000048050000}"/>
    <cellStyle name="Финансовый 2 3 8 2 2" xfId="1353" xr:uid="{00000000-0005-0000-0000-000049050000}"/>
    <cellStyle name="Финансовый 2 3 8 2 2 2" xfId="1354" xr:uid="{00000000-0005-0000-0000-00004A050000}"/>
    <cellStyle name="Финансовый 2 3 8 2 2 3" xfId="1355" xr:uid="{00000000-0005-0000-0000-00004B050000}"/>
    <cellStyle name="Финансовый 2 3 8 2 3" xfId="1356" xr:uid="{00000000-0005-0000-0000-00004C050000}"/>
    <cellStyle name="Финансовый 2 3 8 2 4" xfId="1357" xr:uid="{00000000-0005-0000-0000-00004D050000}"/>
    <cellStyle name="Финансовый 2 3 8 3" xfId="1358" xr:uid="{00000000-0005-0000-0000-00004E050000}"/>
    <cellStyle name="Финансовый 2 3 8 3 2" xfId="1359" xr:uid="{00000000-0005-0000-0000-00004F050000}"/>
    <cellStyle name="Финансовый 2 3 8 3 3" xfId="1360" xr:uid="{00000000-0005-0000-0000-000050050000}"/>
    <cellStyle name="Финансовый 2 3 8 4" xfId="1361" xr:uid="{00000000-0005-0000-0000-000051050000}"/>
    <cellStyle name="Финансовый 2 3 8 5" xfId="1362" xr:uid="{00000000-0005-0000-0000-000052050000}"/>
    <cellStyle name="Финансовый 2 3 9" xfId="1363" xr:uid="{00000000-0005-0000-0000-000053050000}"/>
    <cellStyle name="Финансовый 2 3 9 2" xfId="1364" xr:uid="{00000000-0005-0000-0000-000054050000}"/>
    <cellStyle name="Финансовый 2 3 9 2 2" xfId="1365" xr:uid="{00000000-0005-0000-0000-000055050000}"/>
    <cellStyle name="Финансовый 2 3 9 2 3" xfId="1366" xr:uid="{00000000-0005-0000-0000-000056050000}"/>
    <cellStyle name="Финансовый 2 3 9 3" xfId="1367" xr:uid="{00000000-0005-0000-0000-000057050000}"/>
    <cellStyle name="Финансовый 2 3 9 4" xfId="1368" xr:uid="{00000000-0005-0000-0000-000058050000}"/>
    <cellStyle name="Финансовый 2 4" xfId="1369" xr:uid="{00000000-0005-0000-0000-000059050000}"/>
    <cellStyle name="Финансовый 2 4 10" xfId="1370" xr:uid="{00000000-0005-0000-0000-00005A050000}"/>
    <cellStyle name="Финансовый 2 4 10 2" xfId="1371" xr:uid="{00000000-0005-0000-0000-00005B050000}"/>
    <cellStyle name="Финансовый 2 4 10 2 2" xfId="1372" xr:uid="{00000000-0005-0000-0000-00005C050000}"/>
    <cellStyle name="Финансовый 2 4 10 2 3" xfId="1373" xr:uid="{00000000-0005-0000-0000-00005D050000}"/>
    <cellStyle name="Финансовый 2 4 10 3" xfId="1374" xr:uid="{00000000-0005-0000-0000-00005E050000}"/>
    <cellStyle name="Финансовый 2 4 10 4" xfId="1375" xr:uid="{00000000-0005-0000-0000-00005F050000}"/>
    <cellStyle name="Финансовый 2 4 11" xfId="1376" xr:uid="{00000000-0005-0000-0000-000060050000}"/>
    <cellStyle name="Финансовый 2 4 11 2" xfId="1377" xr:uid="{00000000-0005-0000-0000-000061050000}"/>
    <cellStyle name="Финансовый 2 4 11 2 2" xfId="1378" xr:uid="{00000000-0005-0000-0000-000062050000}"/>
    <cellStyle name="Финансовый 2 4 11 2 3" xfId="1379" xr:uid="{00000000-0005-0000-0000-000063050000}"/>
    <cellStyle name="Финансовый 2 4 11 3" xfId="1380" xr:uid="{00000000-0005-0000-0000-000064050000}"/>
    <cellStyle name="Финансовый 2 4 11 4" xfId="1381" xr:uid="{00000000-0005-0000-0000-000065050000}"/>
    <cellStyle name="Финансовый 2 4 12" xfId="1382" xr:uid="{00000000-0005-0000-0000-000066050000}"/>
    <cellStyle name="Финансовый 2 4 12 2" xfId="1383" xr:uid="{00000000-0005-0000-0000-000067050000}"/>
    <cellStyle name="Финансовый 2 4 12 3" xfId="1384" xr:uid="{00000000-0005-0000-0000-000068050000}"/>
    <cellStyle name="Финансовый 2 4 13" xfId="1385" xr:uid="{00000000-0005-0000-0000-000069050000}"/>
    <cellStyle name="Финансовый 2 4 14" xfId="1386" xr:uid="{00000000-0005-0000-0000-00006A050000}"/>
    <cellStyle name="Финансовый 2 4 15" xfId="1387" xr:uid="{00000000-0005-0000-0000-00006B050000}"/>
    <cellStyle name="Финансовый 2 4 16" xfId="1388" xr:uid="{00000000-0005-0000-0000-00006C050000}"/>
    <cellStyle name="Финансовый 2 4 2" xfId="1389" xr:uid="{00000000-0005-0000-0000-00006D050000}"/>
    <cellStyle name="Финансовый 2 4 2 10" xfId="1390" xr:uid="{00000000-0005-0000-0000-00006E050000}"/>
    <cellStyle name="Финансовый 2 4 2 10 2" xfId="1391" xr:uid="{00000000-0005-0000-0000-00006F050000}"/>
    <cellStyle name="Финансовый 2 4 2 10 3" xfId="1392" xr:uid="{00000000-0005-0000-0000-000070050000}"/>
    <cellStyle name="Финансовый 2 4 2 11" xfId="1393" xr:uid="{00000000-0005-0000-0000-000071050000}"/>
    <cellStyle name="Финансовый 2 4 2 12" xfId="1394" xr:uid="{00000000-0005-0000-0000-000072050000}"/>
    <cellStyle name="Финансовый 2 4 2 13" xfId="1395" xr:uid="{00000000-0005-0000-0000-000073050000}"/>
    <cellStyle name="Финансовый 2 4 2 14" xfId="1396" xr:uid="{00000000-0005-0000-0000-000074050000}"/>
    <cellStyle name="Финансовый 2 4 2 2" xfId="1397" xr:uid="{00000000-0005-0000-0000-000075050000}"/>
    <cellStyle name="Финансовый 2 4 2 2 10" xfId="1398" xr:uid="{00000000-0005-0000-0000-000076050000}"/>
    <cellStyle name="Финансовый 2 4 2 2 11" xfId="1399" xr:uid="{00000000-0005-0000-0000-000077050000}"/>
    <cellStyle name="Финансовый 2 4 2 2 12" xfId="1400" xr:uid="{00000000-0005-0000-0000-000078050000}"/>
    <cellStyle name="Финансовый 2 4 2 2 13" xfId="1401" xr:uid="{00000000-0005-0000-0000-000079050000}"/>
    <cellStyle name="Финансовый 2 4 2 2 2" xfId="1402" xr:uid="{00000000-0005-0000-0000-00007A050000}"/>
    <cellStyle name="Финансовый 2 4 2 2 2 2" xfId="1403" xr:uid="{00000000-0005-0000-0000-00007B050000}"/>
    <cellStyle name="Финансовый 2 4 2 2 2 2 2" xfId="1404" xr:uid="{00000000-0005-0000-0000-00007C050000}"/>
    <cellStyle name="Финансовый 2 4 2 2 2 2 2 2" xfId="1405" xr:uid="{00000000-0005-0000-0000-00007D050000}"/>
    <cellStyle name="Финансовый 2 4 2 2 2 2 2 2 2" xfId="1406" xr:uid="{00000000-0005-0000-0000-00007E050000}"/>
    <cellStyle name="Финансовый 2 4 2 2 2 2 2 2 3" xfId="1407" xr:uid="{00000000-0005-0000-0000-00007F050000}"/>
    <cellStyle name="Финансовый 2 4 2 2 2 2 2 3" xfId="1408" xr:uid="{00000000-0005-0000-0000-000080050000}"/>
    <cellStyle name="Финансовый 2 4 2 2 2 2 2 4" xfId="1409" xr:uid="{00000000-0005-0000-0000-000081050000}"/>
    <cellStyle name="Финансовый 2 4 2 2 2 2 3" xfId="1410" xr:uid="{00000000-0005-0000-0000-000082050000}"/>
    <cellStyle name="Финансовый 2 4 2 2 2 2 3 2" xfId="1411" xr:uid="{00000000-0005-0000-0000-000083050000}"/>
    <cellStyle name="Финансовый 2 4 2 2 2 2 3 3" xfId="1412" xr:uid="{00000000-0005-0000-0000-000084050000}"/>
    <cellStyle name="Финансовый 2 4 2 2 2 2 4" xfId="1413" xr:uid="{00000000-0005-0000-0000-000085050000}"/>
    <cellStyle name="Финансовый 2 4 2 2 2 2 5" xfId="1414" xr:uid="{00000000-0005-0000-0000-000086050000}"/>
    <cellStyle name="Финансовый 2 4 2 2 2 3" xfId="1415" xr:uid="{00000000-0005-0000-0000-000087050000}"/>
    <cellStyle name="Финансовый 2 4 2 2 2 3 2" xfId="1416" xr:uid="{00000000-0005-0000-0000-000088050000}"/>
    <cellStyle name="Финансовый 2 4 2 2 2 3 2 2" xfId="1417" xr:uid="{00000000-0005-0000-0000-000089050000}"/>
    <cellStyle name="Финансовый 2 4 2 2 2 3 2 2 2" xfId="1418" xr:uid="{00000000-0005-0000-0000-00008A050000}"/>
    <cellStyle name="Финансовый 2 4 2 2 2 3 2 2 3" xfId="1419" xr:uid="{00000000-0005-0000-0000-00008B050000}"/>
    <cellStyle name="Финансовый 2 4 2 2 2 3 2 3" xfId="1420" xr:uid="{00000000-0005-0000-0000-00008C050000}"/>
    <cellStyle name="Финансовый 2 4 2 2 2 3 2 4" xfId="1421" xr:uid="{00000000-0005-0000-0000-00008D050000}"/>
    <cellStyle name="Финансовый 2 4 2 2 2 3 3" xfId="1422" xr:uid="{00000000-0005-0000-0000-00008E050000}"/>
    <cellStyle name="Финансовый 2 4 2 2 2 3 3 2" xfId="1423" xr:uid="{00000000-0005-0000-0000-00008F050000}"/>
    <cellStyle name="Финансовый 2 4 2 2 2 3 3 3" xfId="1424" xr:uid="{00000000-0005-0000-0000-000090050000}"/>
    <cellStyle name="Финансовый 2 4 2 2 2 3 4" xfId="1425" xr:uid="{00000000-0005-0000-0000-000091050000}"/>
    <cellStyle name="Финансовый 2 4 2 2 2 3 5" xfId="1426" xr:uid="{00000000-0005-0000-0000-000092050000}"/>
    <cellStyle name="Финансовый 2 4 2 2 2 4" xfId="1427" xr:uid="{00000000-0005-0000-0000-000093050000}"/>
    <cellStyle name="Финансовый 2 4 2 2 2 4 2" xfId="1428" xr:uid="{00000000-0005-0000-0000-000094050000}"/>
    <cellStyle name="Финансовый 2 4 2 2 2 4 2 2" xfId="1429" xr:uid="{00000000-0005-0000-0000-000095050000}"/>
    <cellStyle name="Финансовый 2 4 2 2 2 4 2 3" xfId="1430" xr:uid="{00000000-0005-0000-0000-000096050000}"/>
    <cellStyle name="Финансовый 2 4 2 2 2 4 3" xfId="1431" xr:uid="{00000000-0005-0000-0000-000097050000}"/>
    <cellStyle name="Финансовый 2 4 2 2 2 4 4" xfId="1432" xr:uid="{00000000-0005-0000-0000-000098050000}"/>
    <cellStyle name="Финансовый 2 4 2 2 2 5" xfId="1433" xr:uid="{00000000-0005-0000-0000-000099050000}"/>
    <cellStyle name="Финансовый 2 4 2 2 2 5 2" xfId="1434" xr:uid="{00000000-0005-0000-0000-00009A050000}"/>
    <cellStyle name="Финансовый 2 4 2 2 2 5 3" xfId="1435" xr:uid="{00000000-0005-0000-0000-00009B050000}"/>
    <cellStyle name="Финансовый 2 4 2 2 2 6" xfId="1436" xr:uid="{00000000-0005-0000-0000-00009C050000}"/>
    <cellStyle name="Финансовый 2 4 2 2 2 7" xfId="1437" xr:uid="{00000000-0005-0000-0000-00009D050000}"/>
    <cellStyle name="Финансовый 2 4 2 2 2 8" xfId="1438" xr:uid="{00000000-0005-0000-0000-00009E050000}"/>
    <cellStyle name="Финансовый 2 4 2 2 3" xfId="1439" xr:uid="{00000000-0005-0000-0000-00009F050000}"/>
    <cellStyle name="Финансовый 2 4 2 2 3 2" xfId="1440" xr:uid="{00000000-0005-0000-0000-0000A0050000}"/>
    <cellStyle name="Финансовый 2 4 2 2 3 2 2" xfId="1441" xr:uid="{00000000-0005-0000-0000-0000A1050000}"/>
    <cellStyle name="Финансовый 2 4 2 2 3 2 2 2" xfId="1442" xr:uid="{00000000-0005-0000-0000-0000A2050000}"/>
    <cellStyle name="Финансовый 2 4 2 2 3 2 2 3" xfId="1443" xr:uid="{00000000-0005-0000-0000-0000A3050000}"/>
    <cellStyle name="Финансовый 2 4 2 2 3 2 3" xfId="1444" xr:uid="{00000000-0005-0000-0000-0000A4050000}"/>
    <cellStyle name="Финансовый 2 4 2 2 3 2 4" xfId="1445" xr:uid="{00000000-0005-0000-0000-0000A5050000}"/>
    <cellStyle name="Финансовый 2 4 2 2 3 3" xfId="1446" xr:uid="{00000000-0005-0000-0000-0000A6050000}"/>
    <cellStyle name="Финансовый 2 4 2 2 3 3 2" xfId="1447" xr:uid="{00000000-0005-0000-0000-0000A7050000}"/>
    <cellStyle name="Финансовый 2 4 2 2 3 3 3" xfId="1448" xr:uid="{00000000-0005-0000-0000-0000A8050000}"/>
    <cellStyle name="Финансовый 2 4 2 2 3 4" xfId="1449" xr:uid="{00000000-0005-0000-0000-0000A9050000}"/>
    <cellStyle name="Финансовый 2 4 2 2 3 5" xfId="1450" xr:uid="{00000000-0005-0000-0000-0000AA050000}"/>
    <cellStyle name="Финансовый 2 4 2 2 4" xfId="1451" xr:uid="{00000000-0005-0000-0000-0000AB050000}"/>
    <cellStyle name="Финансовый 2 4 2 2 4 2" xfId="1452" xr:uid="{00000000-0005-0000-0000-0000AC050000}"/>
    <cellStyle name="Финансовый 2 4 2 2 4 2 2" xfId="1453" xr:uid="{00000000-0005-0000-0000-0000AD050000}"/>
    <cellStyle name="Финансовый 2 4 2 2 4 2 2 2" xfId="1454" xr:uid="{00000000-0005-0000-0000-0000AE050000}"/>
    <cellStyle name="Финансовый 2 4 2 2 4 2 2 3" xfId="1455" xr:uid="{00000000-0005-0000-0000-0000AF050000}"/>
    <cellStyle name="Финансовый 2 4 2 2 4 2 3" xfId="1456" xr:uid="{00000000-0005-0000-0000-0000B0050000}"/>
    <cellStyle name="Финансовый 2 4 2 2 4 2 4" xfId="1457" xr:uid="{00000000-0005-0000-0000-0000B1050000}"/>
    <cellStyle name="Финансовый 2 4 2 2 4 3" xfId="1458" xr:uid="{00000000-0005-0000-0000-0000B2050000}"/>
    <cellStyle name="Финансовый 2 4 2 2 4 3 2" xfId="1459" xr:uid="{00000000-0005-0000-0000-0000B3050000}"/>
    <cellStyle name="Финансовый 2 4 2 2 4 3 3" xfId="1460" xr:uid="{00000000-0005-0000-0000-0000B4050000}"/>
    <cellStyle name="Финансовый 2 4 2 2 4 4" xfId="1461" xr:uid="{00000000-0005-0000-0000-0000B5050000}"/>
    <cellStyle name="Финансовый 2 4 2 2 4 5" xfId="1462" xr:uid="{00000000-0005-0000-0000-0000B6050000}"/>
    <cellStyle name="Финансовый 2 4 2 2 5" xfId="1463" xr:uid="{00000000-0005-0000-0000-0000B7050000}"/>
    <cellStyle name="Финансовый 2 4 2 2 5 2" xfId="1464" xr:uid="{00000000-0005-0000-0000-0000B8050000}"/>
    <cellStyle name="Финансовый 2 4 2 2 5 2 2" xfId="1465" xr:uid="{00000000-0005-0000-0000-0000B9050000}"/>
    <cellStyle name="Финансовый 2 4 2 2 5 2 3" xfId="1466" xr:uid="{00000000-0005-0000-0000-0000BA050000}"/>
    <cellStyle name="Финансовый 2 4 2 2 5 3" xfId="1467" xr:uid="{00000000-0005-0000-0000-0000BB050000}"/>
    <cellStyle name="Финансовый 2 4 2 2 5 4" xfId="1468" xr:uid="{00000000-0005-0000-0000-0000BC050000}"/>
    <cellStyle name="Финансовый 2 4 2 2 6" xfId="1469" xr:uid="{00000000-0005-0000-0000-0000BD050000}"/>
    <cellStyle name="Финансовый 2 4 2 2 6 2" xfId="1470" xr:uid="{00000000-0005-0000-0000-0000BE050000}"/>
    <cellStyle name="Финансовый 2 4 2 2 6 2 2" xfId="1471" xr:uid="{00000000-0005-0000-0000-0000BF050000}"/>
    <cellStyle name="Финансовый 2 4 2 2 6 2 3" xfId="1472" xr:uid="{00000000-0005-0000-0000-0000C0050000}"/>
    <cellStyle name="Финансовый 2 4 2 2 6 3" xfId="1473" xr:uid="{00000000-0005-0000-0000-0000C1050000}"/>
    <cellStyle name="Финансовый 2 4 2 2 6 4" xfId="1474" xr:uid="{00000000-0005-0000-0000-0000C2050000}"/>
    <cellStyle name="Финансовый 2 4 2 2 7" xfId="1475" xr:uid="{00000000-0005-0000-0000-0000C3050000}"/>
    <cellStyle name="Финансовый 2 4 2 2 7 2" xfId="1476" xr:uid="{00000000-0005-0000-0000-0000C4050000}"/>
    <cellStyle name="Финансовый 2 4 2 2 7 2 2" xfId="1477" xr:uid="{00000000-0005-0000-0000-0000C5050000}"/>
    <cellStyle name="Финансовый 2 4 2 2 7 2 3" xfId="1478" xr:uid="{00000000-0005-0000-0000-0000C6050000}"/>
    <cellStyle name="Финансовый 2 4 2 2 7 3" xfId="1479" xr:uid="{00000000-0005-0000-0000-0000C7050000}"/>
    <cellStyle name="Финансовый 2 4 2 2 7 4" xfId="1480" xr:uid="{00000000-0005-0000-0000-0000C8050000}"/>
    <cellStyle name="Финансовый 2 4 2 2 8" xfId="1481" xr:uid="{00000000-0005-0000-0000-0000C9050000}"/>
    <cellStyle name="Финансовый 2 4 2 2 8 2" xfId="1482" xr:uid="{00000000-0005-0000-0000-0000CA050000}"/>
    <cellStyle name="Финансовый 2 4 2 2 8 2 2" xfId="1483" xr:uid="{00000000-0005-0000-0000-0000CB050000}"/>
    <cellStyle name="Финансовый 2 4 2 2 8 2 3" xfId="1484" xr:uid="{00000000-0005-0000-0000-0000CC050000}"/>
    <cellStyle name="Финансовый 2 4 2 2 8 3" xfId="1485" xr:uid="{00000000-0005-0000-0000-0000CD050000}"/>
    <cellStyle name="Финансовый 2 4 2 2 8 4" xfId="1486" xr:uid="{00000000-0005-0000-0000-0000CE050000}"/>
    <cellStyle name="Финансовый 2 4 2 2 9" xfId="1487" xr:uid="{00000000-0005-0000-0000-0000CF050000}"/>
    <cellStyle name="Финансовый 2 4 2 2 9 2" xfId="1488" xr:uid="{00000000-0005-0000-0000-0000D0050000}"/>
    <cellStyle name="Финансовый 2 4 2 2 9 3" xfId="1489" xr:uid="{00000000-0005-0000-0000-0000D1050000}"/>
    <cellStyle name="Финансовый 2 4 2 3" xfId="1490" xr:uid="{00000000-0005-0000-0000-0000D2050000}"/>
    <cellStyle name="Финансовый 2 4 2 3 2" xfId="1491" xr:uid="{00000000-0005-0000-0000-0000D3050000}"/>
    <cellStyle name="Финансовый 2 4 2 3 2 2" xfId="1492" xr:uid="{00000000-0005-0000-0000-0000D4050000}"/>
    <cellStyle name="Финансовый 2 4 2 3 2 2 2" xfId="1493" xr:uid="{00000000-0005-0000-0000-0000D5050000}"/>
    <cellStyle name="Финансовый 2 4 2 3 2 2 2 2" xfId="1494" xr:uid="{00000000-0005-0000-0000-0000D6050000}"/>
    <cellStyle name="Финансовый 2 4 2 3 2 2 2 3" xfId="1495" xr:uid="{00000000-0005-0000-0000-0000D7050000}"/>
    <cellStyle name="Финансовый 2 4 2 3 2 2 3" xfId="1496" xr:uid="{00000000-0005-0000-0000-0000D8050000}"/>
    <cellStyle name="Финансовый 2 4 2 3 2 2 4" xfId="1497" xr:uid="{00000000-0005-0000-0000-0000D9050000}"/>
    <cellStyle name="Финансовый 2 4 2 3 2 3" xfId="1498" xr:uid="{00000000-0005-0000-0000-0000DA050000}"/>
    <cellStyle name="Финансовый 2 4 2 3 2 3 2" xfId="1499" xr:uid="{00000000-0005-0000-0000-0000DB050000}"/>
    <cellStyle name="Финансовый 2 4 2 3 2 3 3" xfId="1500" xr:uid="{00000000-0005-0000-0000-0000DC050000}"/>
    <cellStyle name="Финансовый 2 4 2 3 2 4" xfId="1501" xr:uid="{00000000-0005-0000-0000-0000DD050000}"/>
    <cellStyle name="Финансовый 2 4 2 3 2 5" xfId="1502" xr:uid="{00000000-0005-0000-0000-0000DE050000}"/>
    <cellStyle name="Финансовый 2 4 2 3 3" xfId="1503" xr:uid="{00000000-0005-0000-0000-0000DF050000}"/>
    <cellStyle name="Финансовый 2 4 2 3 3 2" xfId="1504" xr:uid="{00000000-0005-0000-0000-0000E0050000}"/>
    <cellStyle name="Финансовый 2 4 2 3 3 2 2" xfId="1505" xr:uid="{00000000-0005-0000-0000-0000E1050000}"/>
    <cellStyle name="Финансовый 2 4 2 3 3 2 2 2" xfId="1506" xr:uid="{00000000-0005-0000-0000-0000E2050000}"/>
    <cellStyle name="Финансовый 2 4 2 3 3 2 2 3" xfId="1507" xr:uid="{00000000-0005-0000-0000-0000E3050000}"/>
    <cellStyle name="Финансовый 2 4 2 3 3 2 3" xfId="1508" xr:uid="{00000000-0005-0000-0000-0000E4050000}"/>
    <cellStyle name="Финансовый 2 4 2 3 3 2 4" xfId="1509" xr:uid="{00000000-0005-0000-0000-0000E5050000}"/>
    <cellStyle name="Финансовый 2 4 2 3 3 3" xfId="1510" xr:uid="{00000000-0005-0000-0000-0000E6050000}"/>
    <cellStyle name="Финансовый 2 4 2 3 3 3 2" xfId="1511" xr:uid="{00000000-0005-0000-0000-0000E7050000}"/>
    <cellStyle name="Финансовый 2 4 2 3 3 3 3" xfId="1512" xr:uid="{00000000-0005-0000-0000-0000E8050000}"/>
    <cellStyle name="Финансовый 2 4 2 3 3 4" xfId="1513" xr:uid="{00000000-0005-0000-0000-0000E9050000}"/>
    <cellStyle name="Финансовый 2 4 2 3 3 5" xfId="1514" xr:uid="{00000000-0005-0000-0000-0000EA050000}"/>
    <cellStyle name="Финансовый 2 4 2 3 4" xfId="1515" xr:uid="{00000000-0005-0000-0000-0000EB050000}"/>
    <cellStyle name="Финансовый 2 4 2 3 4 2" xfId="1516" xr:uid="{00000000-0005-0000-0000-0000EC050000}"/>
    <cellStyle name="Финансовый 2 4 2 3 4 2 2" xfId="1517" xr:uid="{00000000-0005-0000-0000-0000ED050000}"/>
    <cellStyle name="Финансовый 2 4 2 3 4 2 3" xfId="1518" xr:uid="{00000000-0005-0000-0000-0000EE050000}"/>
    <cellStyle name="Финансовый 2 4 2 3 4 3" xfId="1519" xr:uid="{00000000-0005-0000-0000-0000EF050000}"/>
    <cellStyle name="Финансовый 2 4 2 3 4 4" xfId="1520" xr:uid="{00000000-0005-0000-0000-0000F0050000}"/>
    <cellStyle name="Финансовый 2 4 2 3 5" xfId="1521" xr:uid="{00000000-0005-0000-0000-0000F1050000}"/>
    <cellStyle name="Финансовый 2 4 2 3 5 2" xfId="1522" xr:uid="{00000000-0005-0000-0000-0000F2050000}"/>
    <cellStyle name="Финансовый 2 4 2 3 5 3" xfId="1523" xr:uid="{00000000-0005-0000-0000-0000F3050000}"/>
    <cellStyle name="Финансовый 2 4 2 3 6" xfId="1524" xr:uid="{00000000-0005-0000-0000-0000F4050000}"/>
    <cellStyle name="Финансовый 2 4 2 3 7" xfId="1525" xr:uid="{00000000-0005-0000-0000-0000F5050000}"/>
    <cellStyle name="Финансовый 2 4 2 3 8" xfId="1526" xr:uid="{00000000-0005-0000-0000-0000F6050000}"/>
    <cellStyle name="Финансовый 2 4 2 4" xfId="1527" xr:uid="{00000000-0005-0000-0000-0000F7050000}"/>
    <cellStyle name="Финансовый 2 4 2 4 2" xfId="1528" xr:uid="{00000000-0005-0000-0000-0000F8050000}"/>
    <cellStyle name="Финансовый 2 4 2 4 2 2" xfId="1529" xr:uid="{00000000-0005-0000-0000-0000F9050000}"/>
    <cellStyle name="Финансовый 2 4 2 4 2 2 2" xfId="1530" xr:uid="{00000000-0005-0000-0000-0000FA050000}"/>
    <cellStyle name="Финансовый 2 4 2 4 2 2 3" xfId="1531" xr:uid="{00000000-0005-0000-0000-0000FB050000}"/>
    <cellStyle name="Финансовый 2 4 2 4 2 3" xfId="1532" xr:uid="{00000000-0005-0000-0000-0000FC050000}"/>
    <cellStyle name="Финансовый 2 4 2 4 2 4" xfId="1533" xr:uid="{00000000-0005-0000-0000-0000FD050000}"/>
    <cellStyle name="Финансовый 2 4 2 4 3" xfId="1534" xr:uid="{00000000-0005-0000-0000-0000FE050000}"/>
    <cellStyle name="Финансовый 2 4 2 4 3 2" xfId="1535" xr:uid="{00000000-0005-0000-0000-0000FF050000}"/>
    <cellStyle name="Финансовый 2 4 2 4 3 3" xfId="1536" xr:uid="{00000000-0005-0000-0000-000000060000}"/>
    <cellStyle name="Финансовый 2 4 2 4 4" xfId="1537" xr:uid="{00000000-0005-0000-0000-000001060000}"/>
    <cellStyle name="Финансовый 2 4 2 4 5" xfId="1538" xr:uid="{00000000-0005-0000-0000-000002060000}"/>
    <cellStyle name="Финансовый 2 4 2 5" xfId="1539" xr:uid="{00000000-0005-0000-0000-000003060000}"/>
    <cellStyle name="Финансовый 2 4 2 5 2" xfId="1540" xr:uid="{00000000-0005-0000-0000-000004060000}"/>
    <cellStyle name="Финансовый 2 4 2 5 2 2" xfId="1541" xr:uid="{00000000-0005-0000-0000-000005060000}"/>
    <cellStyle name="Финансовый 2 4 2 5 2 2 2" xfId="1542" xr:uid="{00000000-0005-0000-0000-000006060000}"/>
    <cellStyle name="Финансовый 2 4 2 5 2 2 3" xfId="1543" xr:uid="{00000000-0005-0000-0000-000007060000}"/>
    <cellStyle name="Финансовый 2 4 2 5 2 3" xfId="1544" xr:uid="{00000000-0005-0000-0000-000008060000}"/>
    <cellStyle name="Финансовый 2 4 2 5 2 4" xfId="1545" xr:uid="{00000000-0005-0000-0000-000009060000}"/>
    <cellStyle name="Финансовый 2 4 2 5 3" xfId="1546" xr:uid="{00000000-0005-0000-0000-00000A060000}"/>
    <cellStyle name="Финансовый 2 4 2 5 3 2" xfId="1547" xr:uid="{00000000-0005-0000-0000-00000B060000}"/>
    <cellStyle name="Финансовый 2 4 2 5 3 3" xfId="1548" xr:uid="{00000000-0005-0000-0000-00000C060000}"/>
    <cellStyle name="Финансовый 2 4 2 5 4" xfId="1549" xr:uid="{00000000-0005-0000-0000-00000D060000}"/>
    <cellStyle name="Финансовый 2 4 2 5 5" xfId="1550" xr:uid="{00000000-0005-0000-0000-00000E060000}"/>
    <cellStyle name="Финансовый 2 4 2 6" xfId="1551" xr:uid="{00000000-0005-0000-0000-00000F060000}"/>
    <cellStyle name="Финансовый 2 4 2 6 2" xfId="1552" xr:uid="{00000000-0005-0000-0000-000010060000}"/>
    <cellStyle name="Финансовый 2 4 2 6 2 2" xfId="1553" xr:uid="{00000000-0005-0000-0000-000011060000}"/>
    <cellStyle name="Финансовый 2 4 2 6 2 3" xfId="1554" xr:uid="{00000000-0005-0000-0000-000012060000}"/>
    <cellStyle name="Финансовый 2 4 2 6 3" xfId="1555" xr:uid="{00000000-0005-0000-0000-000013060000}"/>
    <cellStyle name="Финансовый 2 4 2 6 4" xfId="1556" xr:uid="{00000000-0005-0000-0000-000014060000}"/>
    <cellStyle name="Финансовый 2 4 2 7" xfId="1557" xr:uid="{00000000-0005-0000-0000-000015060000}"/>
    <cellStyle name="Финансовый 2 4 2 7 2" xfId="1558" xr:uid="{00000000-0005-0000-0000-000016060000}"/>
    <cellStyle name="Финансовый 2 4 2 7 2 2" xfId="1559" xr:uid="{00000000-0005-0000-0000-000017060000}"/>
    <cellStyle name="Финансовый 2 4 2 7 2 3" xfId="1560" xr:uid="{00000000-0005-0000-0000-000018060000}"/>
    <cellStyle name="Финансовый 2 4 2 7 3" xfId="1561" xr:uid="{00000000-0005-0000-0000-000019060000}"/>
    <cellStyle name="Финансовый 2 4 2 7 4" xfId="1562" xr:uid="{00000000-0005-0000-0000-00001A060000}"/>
    <cellStyle name="Финансовый 2 4 2 8" xfId="1563" xr:uid="{00000000-0005-0000-0000-00001B060000}"/>
    <cellStyle name="Финансовый 2 4 2 8 2" xfId="1564" xr:uid="{00000000-0005-0000-0000-00001C060000}"/>
    <cellStyle name="Финансовый 2 4 2 8 2 2" xfId="1565" xr:uid="{00000000-0005-0000-0000-00001D060000}"/>
    <cellStyle name="Финансовый 2 4 2 8 2 3" xfId="1566" xr:uid="{00000000-0005-0000-0000-00001E060000}"/>
    <cellStyle name="Финансовый 2 4 2 8 3" xfId="1567" xr:uid="{00000000-0005-0000-0000-00001F060000}"/>
    <cellStyle name="Финансовый 2 4 2 8 4" xfId="1568" xr:uid="{00000000-0005-0000-0000-000020060000}"/>
    <cellStyle name="Финансовый 2 4 2 9" xfId="1569" xr:uid="{00000000-0005-0000-0000-000021060000}"/>
    <cellStyle name="Финансовый 2 4 2 9 2" xfId="1570" xr:uid="{00000000-0005-0000-0000-000022060000}"/>
    <cellStyle name="Финансовый 2 4 2 9 2 2" xfId="1571" xr:uid="{00000000-0005-0000-0000-000023060000}"/>
    <cellStyle name="Финансовый 2 4 2 9 2 3" xfId="1572" xr:uid="{00000000-0005-0000-0000-000024060000}"/>
    <cellStyle name="Финансовый 2 4 2 9 3" xfId="1573" xr:uid="{00000000-0005-0000-0000-000025060000}"/>
    <cellStyle name="Финансовый 2 4 2 9 4" xfId="1574" xr:uid="{00000000-0005-0000-0000-000026060000}"/>
    <cellStyle name="Финансовый 2 4 3" xfId="1575" xr:uid="{00000000-0005-0000-0000-000027060000}"/>
    <cellStyle name="Финансовый 2 4 3 10" xfId="1576" xr:uid="{00000000-0005-0000-0000-000028060000}"/>
    <cellStyle name="Финансовый 2 4 3 11" xfId="1577" xr:uid="{00000000-0005-0000-0000-000029060000}"/>
    <cellStyle name="Финансовый 2 4 3 12" xfId="1578" xr:uid="{00000000-0005-0000-0000-00002A060000}"/>
    <cellStyle name="Финансовый 2 4 3 13" xfId="1579" xr:uid="{00000000-0005-0000-0000-00002B060000}"/>
    <cellStyle name="Финансовый 2 4 3 2" xfId="1580" xr:uid="{00000000-0005-0000-0000-00002C060000}"/>
    <cellStyle name="Финансовый 2 4 3 2 2" xfId="1581" xr:uid="{00000000-0005-0000-0000-00002D060000}"/>
    <cellStyle name="Финансовый 2 4 3 2 2 2" xfId="1582" xr:uid="{00000000-0005-0000-0000-00002E060000}"/>
    <cellStyle name="Финансовый 2 4 3 2 2 2 2" xfId="1583" xr:uid="{00000000-0005-0000-0000-00002F060000}"/>
    <cellStyle name="Финансовый 2 4 3 2 2 2 2 2" xfId="1584" xr:uid="{00000000-0005-0000-0000-000030060000}"/>
    <cellStyle name="Финансовый 2 4 3 2 2 2 2 3" xfId="1585" xr:uid="{00000000-0005-0000-0000-000031060000}"/>
    <cellStyle name="Финансовый 2 4 3 2 2 2 3" xfId="1586" xr:uid="{00000000-0005-0000-0000-000032060000}"/>
    <cellStyle name="Финансовый 2 4 3 2 2 2 4" xfId="1587" xr:uid="{00000000-0005-0000-0000-000033060000}"/>
    <cellStyle name="Финансовый 2 4 3 2 2 3" xfId="1588" xr:uid="{00000000-0005-0000-0000-000034060000}"/>
    <cellStyle name="Финансовый 2 4 3 2 2 3 2" xfId="1589" xr:uid="{00000000-0005-0000-0000-000035060000}"/>
    <cellStyle name="Финансовый 2 4 3 2 2 3 3" xfId="1590" xr:uid="{00000000-0005-0000-0000-000036060000}"/>
    <cellStyle name="Финансовый 2 4 3 2 2 4" xfId="1591" xr:uid="{00000000-0005-0000-0000-000037060000}"/>
    <cellStyle name="Финансовый 2 4 3 2 2 5" xfId="1592" xr:uid="{00000000-0005-0000-0000-000038060000}"/>
    <cellStyle name="Финансовый 2 4 3 2 3" xfId="1593" xr:uid="{00000000-0005-0000-0000-000039060000}"/>
    <cellStyle name="Финансовый 2 4 3 2 3 2" xfId="1594" xr:uid="{00000000-0005-0000-0000-00003A060000}"/>
    <cellStyle name="Финансовый 2 4 3 2 3 2 2" xfId="1595" xr:uid="{00000000-0005-0000-0000-00003B060000}"/>
    <cellStyle name="Финансовый 2 4 3 2 3 2 2 2" xfId="1596" xr:uid="{00000000-0005-0000-0000-00003C060000}"/>
    <cellStyle name="Финансовый 2 4 3 2 3 2 2 3" xfId="1597" xr:uid="{00000000-0005-0000-0000-00003D060000}"/>
    <cellStyle name="Финансовый 2 4 3 2 3 2 3" xfId="1598" xr:uid="{00000000-0005-0000-0000-00003E060000}"/>
    <cellStyle name="Финансовый 2 4 3 2 3 2 4" xfId="1599" xr:uid="{00000000-0005-0000-0000-00003F060000}"/>
    <cellStyle name="Финансовый 2 4 3 2 3 3" xfId="1600" xr:uid="{00000000-0005-0000-0000-000040060000}"/>
    <cellStyle name="Финансовый 2 4 3 2 3 3 2" xfId="1601" xr:uid="{00000000-0005-0000-0000-000041060000}"/>
    <cellStyle name="Финансовый 2 4 3 2 3 3 3" xfId="1602" xr:uid="{00000000-0005-0000-0000-000042060000}"/>
    <cellStyle name="Финансовый 2 4 3 2 3 4" xfId="1603" xr:uid="{00000000-0005-0000-0000-000043060000}"/>
    <cellStyle name="Финансовый 2 4 3 2 3 5" xfId="1604" xr:uid="{00000000-0005-0000-0000-000044060000}"/>
    <cellStyle name="Финансовый 2 4 3 2 4" xfId="1605" xr:uid="{00000000-0005-0000-0000-000045060000}"/>
    <cellStyle name="Финансовый 2 4 3 2 4 2" xfId="1606" xr:uid="{00000000-0005-0000-0000-000046060000}"/>
    <cellStyle name="Финансовый 2 4 3 2 4 2 2" xfId="1607" xr:uid="{00000000-0005-0000-0000-000047060000}"/>
    <cellStyle name="Финансовый 2 4 3 2 4 2 3" xfId="1608" xr:uid="{00000000-0005-0000-0000-000048060000}"/>
    <cellStyle name="Финансовый 2 4 3 2 4 3" xfId="1609" xr:uid="{00000000-0005-0000-0000-000049060000}"/>
    <cellStyle name="Финансовый 2 4 3 2 4 4" xfId="1610" xr:uid="{00000000-0005-0000-0000-00004A060000}"/>
    <cellStyle name="Финансовый 2 4 3 2 5" xfId="1611" xr:uid="{00000000-0005-0000-0000-00004B060000}"/>
    <cellStyle name="Финансовый 2 4 3 2 5 2" xfId="1612" xr:uid="{00000000-0005-0000-0000-00004C060000}"/>
    <cellStyle name="Финансовый 2 4 3 2 5 3" xfId="1613" xr:uid="{00000000-0005-0000-0000-00004D060000}"/>
    <cellStyle name="Финансовый 2 4 3 2 6" xfId="1614" xr:uid="{00000000-0005-0000-0000-00004E060000}"/>
    <cellStyle name="Финансовый 2 4 3 2 7" xfId="1615" xr:uid="{00000000-0005-0000-0000-00004F060000}"/>
    <cellStyle name="Финансовый 2 4 3 2 8" xfId="1616" xr:uid="{00000000-0005-0000-0000-000050060000}"/>
    <cellStyle name="Финансовый 2 4 3 3" xfId="1617" xr:uid="{00000000-0005-0000-0000-000051060000}"/>
    <cellStyle name="Финансовый 2 4 3 3 2" xfId="1618" xr:uid="{00000000-0005-0000-0000-000052060000}"/>
    <cellStyle name="Финансовый 2 4 3 3 2 2" xfId="1619" xr:uid="{00000000-0005-0000-0000-000053060000}"/>
    <cellStyle name="Финансовый 2 4 3 3 2 2 2" xfId="1620" xr:uid="{00000000-0005-0000-0000-000054060000}"/>
    <cellStyle name="Финансовый 2 4 3 3 2 2 3" xfId="1621" xr:uid="{00000000-0005-0000-0000-000055060000}"/>
    <cellStyle name="Финансовый 2 4 3 3 2 3" xfId="1622" xr:uid="{00000000-0005-0000-0000-000056060000}"/>
    <cellStyle name="Финансовый 2 4 3 3 2 4" xfId="1623" xr:uid="{00000000-0005-0000-0000-000057060000}"/>
    <cellStyle name="Финансовый 2 4 3 3 3" xfId="1624" xr:uid="{00000000-0005-0000-0000-000058060000}"/>
    <cellStyle name="Финансовый 2 4 3 3 3 2" xfId="1625" xr:uid="{00000000-0005-0000-0000-000059060000}"/>
    <cellStyle name="Финансовый 2 4 3 3 3 3" xfId="1626" xr:uid="{00000000-0005-0000-0000-00005A060000}"/>
    <cellStyle name="Финансовый 2 4 3 3 4" xfId="1627" xr:uid="{00000000-0005-0000-0000-00005B060000}"/>
    <cellStyle name="Финансовый 2 4 3 3 5" xfId="1628" xr:uid="{00000000-0005-0000-0000-00005C060000}"/>
    <cellStyle name="Финансовый 2 4 3 4" xfId="1629" xr:uid="{00000000-0005-0000-0000-00005D060000}"/>
    <cellStyle name="Финансовый 2 4 3 4 2" xfId="1630" xr:uid="{00000000-0005-0000-0000-00005E060000}"/>
    <cellStyle name="Финансовый 2 4 3 4 2 2" xfId="1631" xr:uid="{00000000-0005-0000-0000-00005F060000}"/>
    <cellStyle name="Финансовый 2 4 3 4 2 2 2" xfId="1632" xr:uid="{00000000-0005-0000-0000-000060060000}"/>
    <cellStyle name="Финансовый 2 4 3 4 2 2 3" xfId="1633" xr:uid="{00000000-0005-0000-0000-000061060000}"/>
    <cellStyle name="Финансовый 2 4 3 4 2 3" xfId="1634" xr:uid="{00000000-0005-0000-0000-000062060000}"/>
    <cellStyle name="Финансовый 2 4 3 4 2 4" xfId="1635" xr:uid="{00000000-0005-0000-0000-000063060000}"/>
    <cellStyle name="Финансовый 2 4 3 4 3" xfId="1636" xr:uid="{00000000-0005-0000-0000-000064060000}"/>
    <cellStyle name="Финансовый 2 4 3 4 3 2" xfId="1637" xr:uid="{00000000-0005-0000-0000-000065060000}"/>
    <cellStyle name="Финансовый 2 4 3 4 3 3" xfId="1638" xr:uid="{00000000-0005-0000-0000-000066060000}"/>
    <cellStyle name="Финансовый 2 4 3 4 4" xfId="1639" xr:uid="{00000000-0005-0000-0000-000067060000}"/>
    <cellStyle name="Финансовый 2 4 3 4 5" xfId="1640" xr:uid="{00000000-0005-0000-0000-000068060000}"/>
    <cellStyle name="Финансовый 2 4 3 5" xfId="1641" xr:uid="{00000000-0005-0000-0000-000069060000}"/>
    <cellStyle name="Финансовый 2 4 3 5 2" xfId="1642" xr:uid="{00000000-0005-0000-0000-00006A060000}"/>
    <cellStyle name="Финансовый 2 4 3 5 2 2" xfId="1643" xr:uid="{00000000-0005-0000-0000-00006B060000}"/>
    <cellStyle name="Финансовый 2 4 3 5 2 3" xfId="1644" xr:uid="{00000000-0005-0000-0000-00006C060000}"/>
    <cellStyle name="Финансовый 2 4 3 5 3" xfId="1645" xr:uid="{00000000-0005-0000-0000-00006D060000}"/>
    <cellStyle name="Финансовый 2 4 3 5 4" xfId="1646" xr:uid="{00000000-0005-0000-0000-00006E060000}"/>
    <cellStyle name="Финансовый 2 4 3 6" xfId="1647" xr:uid="{00000000-0005-0000-0000-00006F060000}"/>
    <cellStyle name="Финансовый 2 4 3 6 2" xfId="1648" xr:uid="{00000000-0005-0000-0000-000070060000}"/>
    <cellStyle name="Финансовый 2 4 3 6 2 2" xfId="1649" xr:uid="{00000000-0005-0000-0000-000071060000}"/>
    <cellStyle name="Финансовый 2 4 3 6 2 3" xfId="1650" xr:uid="{00000000-0005-0000-0000-000072060000}"/>
    <cellStyle name="Финансовый 2 4 3 6 3" xfId="1651" xr:uid="{00000000-0005-0000-0000-000073060000}"/>
    <cellStyle name="Финансовый 2 4 3 6 4" xfId="1652" xr:uid="{00000000-0005-0000-0000-000074060000}"/>
    <cellStyle name="Финансовый 2 4 3 7" xfId="1653" xr:uid="{00000000-0005-0000-0000-000075060000}"/>
    <cellStyle name="Финансовый 2 4 3 7 2" xfId="1654" xr:uid="{00000000-0005-0000-0000-000076060000}"/>
    <cellStyle name="Финансовый 2 4 3 7 2 2" xfId="1655" xr:uid="{00000000-0005-0000-0000-000077060000}"/>
    <cellStyle name="Финансовый 2 4 3 7 2 3" xfId="1656" xr:uid="{00000000-0005-0000-0000-000078060000}"/>
    <cellStyle name="Финансовый 2 4 3 7 3" xfId="1657" xr:uid="{00000000-0005-0000-0000-000079060000}"/>
    <cellStyle name="Финансовый 2 4 3 7 4" xfId="1658" xr:uid="{00000000-0005-0000-0000-00007A060000}"/>
    <cellStyle name="Финансовый 2 4 3 8" xfId="1659" xr:uid="{00000000-0005-0000-0000-00007B060000}"/>
    <cellStyle name="Финансовый 2 4 3 8 2" xfId="1660" xr:uid="{00000000-0005-0000-0000-00007C060000}"/>
    <cellStyle name="Финансовый 2 4 3 8 2 2" xfId="1661" xr:uid="{00000000-0005-0000-0000-00007D060000}"/>
    <cellStyle name="Финансовый 2 4 3 8 2 3" xfId="1662" xr:uid="{00000000-0005-0000-0000-00007E060000}"/>
    <cellStyle name="Финансовый 2 4 3 8 3" xfId="1663" xr:uid="{00000000-0005-0000-0000-00007F060000}"/>
    <cellStyle name="Финансовый 2 4 3 8 4" xfId="1664" xr:uid="{00000000-0005-0000-0000-000080060000}"/>
    <cellStyle name="Финансовый 2 4 3 9" xfId="1665" xr:uid="{00000000-0005-0000-0000-000081060000}"/>
    <cellStyle name="Финансовый 2 4 3 9 2" xfId="1666" xr:uid="{00000000-0005-0000-0000-000082060000}"/>
    <cellStyle name="Финансовый 2 4 3 9 3" xfId="1667" xr:uid="{00000000-0005-0000-0000-000083060000}"/>
    <cellStyle name="Финансовый 2 4 4" xfId="1668" xr:uid="{00000000-0005-0000-0000-000084060000}"/>
    <cellStyle name="Финансовый 2 4 4 10" xfId="1669" xr:uid="{00000000-0005-0000-0000-000085060000}"/>
    <cellStyle name="Финансовый 2 4 4 11" xfId="1670" xr:uid="{00000000-0005-0000-0000-000086060000}"/>
    <cellStyle name="Финансовый 2 4 4 12" xfId="1671" xr:uid="{00000000-0005-0000-0000-000087060000}"/>
    <cellStyle name="Финансовый 2 4 4 13" xfId="1672" xr:uid="{00000000-0005-0000-0000-000088060000}"/>
    <cellStyle name="Финансовый 2 4 4 2" xfId="1673" xr:uid="{00000000-0005-0000-0000-000089060000}"/>
    <cellStyle name="Финансовый 2 4 4 2 2" xfId="1674" xr:uid="{00000000-0005-0000-0000-00008A060000}"/>
    <cellStyle name="Финансовый 2 4 4 2 2 2" xfId="1675" xr:uid="{00000000-0005-0000-0000-00008B060000}"/>
    <cellStyle name="Финансовый 2 4 4 2 2 2 2" xfId="1676" xr:uid="{00000000-0005-0000-0000-00008C060000}"/>
    <cellStyle name="Финансовый 2 4 4 2 2 2 2 2" xfId="1677" xr:uid="{00000000-0005-0000-0000-00008D060000}"/>
    <cellStyle name="Финансовый 2 4 4 2 2 2 2 3" xfId="1678" xr:uid="{00000000-0005-0000-0000-00008E060000}"/>
    <cellStyle name="Финансовый 2 4 4 2 2 2 3" xfId="1679" xr:uid="{00000000-0005-0000-0000-00008F060000}"/>
    <cellStyle name="Финансовый 2 4 4 2 2 2 4" xfId="1680" xr:uid="{00000000-0005-0000-0000-000090060000}"/>
    <cellStyle name="Финансовый 2 4 4 2 2 3" xfId="1681" xr:uid="{00000000-0005-0000-0000-000091060000}"/>
    <cellStyle name="Финансовый 2 4 4 2 2 3 2" xfId="1682" xr:uid="{00000000-0005-0000-0000-000092060000}"/>
    <cellStyle name="Финансовый 2 4 4 2 2 3 3" xfId="1683" xr:uid="{00000000-0005-0000-0000-000093060000}"/>
    <cellStyle name="Финансовый 2 4 4 2 2 4" xfId="1684" xr:uid="{00000000-0005-0000-0000-000094060000}"/>
    <cellStyle name="Финансовый 2 4 4 2 2 5" xfId="1685" xr:uid="{00000000-0005-0000-0000-000095060000}"/>
    <cellStyle name="Финансовый 2 4 4 2 3" xfId="1686" xr:uid="{00000000-0005-0000-0000-000096060000}"/>
    <cellStyle name="Финансовый 2 4 4 2 3 2" xfId="1687" xr:uid="{00000000-0005-0000-0000-000097060000}"/>
    <cellStyle name="Финансовый 2 4 4 2 3 2 2" xfId="1688" xr:uid="{00000000-0005-0000-0000-000098060000}"/>
    <cellStyle name="Финансовый 2 4 4 2 3 2 2 2" xfId="1689" xr:uid="{00000000-0005-0000-0000-000099060000}"/>
    <cellStyle name="Финансовый 2 4 4 2 3 2 2 3" xfId="1690" xr:uid="{00000000-0005-0000-0000-00009A060000}"/>
    <cellStyle name="Финансовый 2 4 4 2 3 2 3" xfId="1691" xr:uid="{00000000-0005-0000-0000-00009B060000}"/>
    <cellStyle name="Финансовый 2 4 4 2 3 2 4" xfId="1692" xr:uid="{00000000-0005-0000-0000-00009C060000}"/>
    <cellStyle name="Финансовый 2 4 4 2 3 3" xfId="1693" xr:uid="{00000000-0005-0000-0000-00009D060000}"/>
    <cellStyle name="Финансовый 2 4 4 2 3 3 2" xfId="1694" xr:uid="{00000000-0005-0000-0000-00009E060000}"/>
    <cellStyle name="Финансовый 2 4 4 2 3 3 3" xfId="1695" xr:uid="{00000000-0005-0000-0000-00009F060000}"/>
    <cellStyle name="Финансовый 2 4 4 2 3 4" xfId="1696" xr:uid="{00000000-0005-0000-0000-0000A0060000}"/>
    <cellStyle name="Финансовый 2 4 4 2 3 5" xfId="1697" xr:uid="{00000000-0005-0000-0000-0000A1060000}"/>
    <cellStyle name="Финансовый 2 4 4 2 4" xfId="1698" xr:uid="{00000000-0005-0000-0000-0000A2060000}"/>
    <cellStyle name="Финансовый 2 4 4 2 4 2" xfId="1699" xr:uid="{00000000-0005-0000-0000-0000A3060000}"/>
    <cellStyle name="Финансовый 2 4 4 2 4 2 2" xfId="1700" xr:uid="{00000000-0005-0000-0000-0000A4060000}"/>
    <cellStyle name="Финансовый 2 4 4 2 4 2 3" xfId="1701" xr:uid="{00000000-0005-0000-0000-0000A5060000}"/>
    <cellStyle name="Финансовый 2 4 4 2 4 3" xfId="1702" xr:uid="{00000000-0005-0000-0000-0000A6060000}"/>
    <cellStyle name="Финансовый 2 4 4 2 4 4" xfId="1703" xr:uid="{00000000-0005-0000-0000-0000A7060000}"/>
    <cellStyle name="Финансовый 2 4 4 2 5" xfId="1704" xr:uid="{00000000-0005-0000-0000-0000A8060000}"/>
    <cellStyle name="Финансовый 2 4 4 2 5 2" xfId="1705" xr:uid="{00000000-0005-0000-0000-0000A9060000}"/>
    <cellStyle name="Финансовый 2 4 4 2 5 3" xfId="1706" xr:uid="{00000000-0005-0000-0000-0000AA060000}"/>
    <cellStyle name="Финансовый 2 4 4 2 6" xfId="1707" xr:uid="{00000000-0005-0000-0000-0000AB060000}"/>
    <cellStyle name="Финансовый 2 4 4 2 7" xfId="1708" xr:uid="{00000000-0005-0000-0000-0000AC060000}"/>
    <cellStyle name="Финансовый 2 4 4 2 8" xfId="1709" xr:uid="{00000000-0005-0000-0000-0000AD060000}"/>
    <cellStyle name="Финансовый 2 4 4 3" xfId="1710" xr:uid="{00000000-0005-0000-0000-0000AE060000}"/>
    <cellStyle name="Финансовый 2 4 4 3 2" xfId="1711" xr:uid="{00000000-0005-0000-0000-0000AF060000}"/>
    <cellStyle name="Финансовый 2 4 4 3 2 2" xfId="1712" xr:uid="{00000000-0005-0000-0000-0000B0060000}"/>
    <cellStyle name="Финансовый 2 4 4 3 2 2 2" xfId="1713" xr:uid="{00000000-0005-0000-0000-0000B1060000}"/>
    <cellStyle name="Финансовый 2 4 4 3 2 2 3" xfId="1714" xr:uid="{00000000-0005-0000-0000-0000B2060000}"/>
    <cellStyle name="Финансовый 2 4 4 3 2 3" xfId="1715" xr:uid="{00000000-0005-0000-0000-0000B3060000}"/>
    <cellStyle name="Финансовый 2 4 4 3 2 4" xfId="1716" xr:uid="{00000000-0005-0000-0000-0000B4060000}"/>
    <cellStyle name="Финансовый 2 4 4 3 3" xfId="1717" xr:uid="{00000000-0005-0000-0000-0000B5060000}"/>
    <cellStyle name="Финансовый 2 4 4 3 3 2" xfId="1718" xr:uid="{00000000-0005-0000-0000-0000B6060000}"/>
    <cellStyle name="Финансовый 2 4 4 3 3 3" xfId="1719" xr:uid="{00000000-0005-0000-0000-0000B7060000}"/>
    <cellStyle name="Финансовый 2 4 4 3 4" xfId="1720" xr:uid="{00000000-0005-0000-0000-0000B8060000}"/>
    <cellStyle name="Финансовый 2 4 4 3 5" xfId="1721" xr:uid="{00000000-0005-0000-0000-0000B9060000}"/>
    <cellStyle name="Финансовый 2 4 4 4" xfId="1722" xr:uid="{00000000-0005-0000-0000-0000BA060000}"/>
    <cellStyle name="Финансовый 2 4 4 4 2" xfId="1723" xr:uid="{00000000-0005-0000-0000-0000BB060000}"/>
    <cellStyle name="Финансовый 2 4 4 4 2 2" xfId="1724" xr:uid="{00000000-0005-0000-0000-0000BC060000}"/>
    <cellStyle name="Финансовый 2 4 4 4 2 2 2" xfId="1725" xr:uid="{00000000-0005-0000-0000-0000BD060000}"/>
    <cellStyle name="Финансовый 2 4 4 4 2 2 3" xfId="1726" xr:uid="{00000000-0005-0000-0000-0000BE060000}"/>
    <cellStyle name="Финансовый 2 4 4 4 2 3" xfId="1727" xr:uid="{00000000-0005-0000-0000-0000BF060000}"/>
    <cellStyle name="Финансовый 2 4 4 4 2 4" xfId="1728" xr:uid="{00000000-0005-0000-0000-0000C0060000}"/>
    <cellStyle name="Финансовый 2 4 4 4 3" xfId="1729" xr:uid="{00000000-0005-0000-0000-0000C1060000}"/>
    <cellStyle name="Финансовый 2 4 4 4 3 2" xfId="1730" xr:uid="{00000000-0005-0000-0000-0000C2060000}"/>
    <cellStyle name="Финансовый 2 4 4 4 3 3" xfId="1731" xr:uid="{00000000-0005-0000-0000-0000C3060000}"/>
    <cellStyle name="Финансовый 2 4 4 4 4" xfId="1732" xr:uid="{00000000-0005-0000-0000-0000C4060000}"/>
    <cellStyle name="Финансовый 2 4 4 4 5" xfId="1733" xr:uid="{00000000-0005-0000-0000-0000C5060000}"/>
    <cellStyle name="Финансовый 2 4 4 5" xfId="1734" xr:uid="{00000000-0005-0000-0000-0000C6060000}"/>
    <cellStyle name="Финансовый 2 4 4 5 2" xfId="1735" xr:uid="{00000000-0005-0000-0000-0000C7060000}"/>
    <cellStyle name="Финансовый 2 4 4 5 2 2" xfId="1736" xr:uid="{00000000-0005-0000-0000-0000C8060000}"/>
    <cellStyle name="Финансовый 2 4 4 5 2 3" xfId="1737" xr:uid="{00000000-0005-0000-0000-0000C9060000}"/>
    <cellStyle name="Финансовый 2 4 4 5 3" xfId="1738" xr:uid="{00000000-0005-0000-0000-0000CA060000}"/>
    <cellStyle name="Финансовый 2 4 4 5 4" xfId="1739" xr:uid="{00000000-0005-0000-0000-0000CB060000}"/>
    <cellStyle name="Финансовый 2 4 4 6" xfId="1740" xr:uid="{00000000-0005-0000-0000-0000CC060000}"/>
    <cellStyle name="Финансовый 2 4 4 6 2" xfId="1741" xr:uid="{00000000-0005-0000-0000-0000CD060000}"/>
    <cellStyle name="Финансовый 2 4 4 6 2 2" xfId="1742" xr:uid="{00000000-0005-0000-0000-0000CE060000}"/>
    <cellStyle name="Финансовый 2 4 4 6 2 3" xfId="1743" xr:uid="{00000000-0005-0000-0000-0000CF060000}"/>
    <cellStyle name="Финансовый 2 4 4 6 3" xfId="1744" xr:uid="{00000000-0005-0000-0000-0000D0060000}"/>
    <cellStyle name="Финансовый 2 4 4 6 4" xfId="1745" xr:uid="{00000000-0005-0000-0000-0000D1060000}"/>
    <cellStyle name="Финансовый 2 4 4 7" xfId="1746" xr:uid="{00000000-0005-0000-0000-0000D2060000}"/>
    <cellStyle name="Финансовый 2 4 4 7 2" xfId="1747" xr:uid="{00000000-0005-0000-0000-0000D3060000}"/>
    <cellStyle name="Финансовый 2 4 4 7 2 2" xfId="1748" xr:uid="{00000000-0005-0000-0000-0000D4060000}"/>
    <cellStyle name="Финансовый 2 4 4 7 2 3" xfId="1749" xr:uid="{00000000-0005-0000-0000-0000D5060000}"/>
    <cellStyle name="Финансовый 2 4 4 7 3" xfId="1750" xr:uid="{00000000-0005-0000-0000-0000D6060000}"/>
    <cellStyle name="Финансовый 2 4 4 7 4" xfId="1751" xr:uid="{00000000-0005-0000-0000-0000D7060000}"/>
    <cellStyle name="Финансовый 2 4 4 8" xfId="1752" xr:uid="{00000000-0005-0000-0000-0000D8060000}"/>
    <cellStyle name="Финансовый 2 4 4 8 2" xfId="1753" xr:uid="{00000000-0005-0000-0000-0000D9060000}"/>
    <cellStyle name="Финансовый 2 4 4 8 2 2" xfId="1754" xr:uid="{00000000-0005-0000-0000-0000DA060000}"/>
    <cellStyle name="Финансовый 2 4 4 8 2 3" xfId="1755" xr:uid="{00000000-0005-0000-0000-0000DB060000}"/>
    <cellStyle name="Финансовый 2 4 4 8 3" xfId="1756" xr:uid="{00000000-0005-0000-0000-0000DC060000}"/>
    <cellStyle name="Финансовый 2 4 4 8 4" xfId="1757" xr:uid="{00000000-0005-0000-0000-0000DD060000}"/>
    <cellStyle name="Финансовый 2 4 4 9" xfId="1758" xr:uid="{00000000-0005-0000-0000-0000DE060000}"/>
    <cellStyle name="Финансовый 2 4 4 9 2" xfId="1759" xr:uid="{00000000-0005-0000-0000-0000DF060000}"/>
    <cellStyle name="Финансовый 2 4 4 9 3" xfId="1760" xr:uid="{00000000-0005-0000-0000-0000E0060000}"/>
    <cellStyle name="Финансовый 2 4 5" xfId="1761" xr:uid="{00000000-0005-0000-0000-0000E1060000}"/>
    <cellStyle name="Финансовый 2 4 5 2" xfId="1762" xr:uid="{00000000-0005-0000-0000-0000E2060000}"/>
    <cellStyle name="Финансовый 2 4 5 2 2" xfId="1763" xr:uid="{00000000-0005-0000-0000-0000E3060000}"/>
    <cellStyle name="Финансовый 2 4 5 2 2 2" xfId="1764" xr:uid="{00000000-0005-0000-0000-0000E4060000}"/>
    <cellStyle name="Финансовый 2 4 5 2 2 2 2" xfId="1765" xr:uid="{00000000-0005-0000-0000-0000E5060000}"/>
    <cellStyle name="Финансовый 2 4 5 2 2 2 3" xfId="1766" xr:uid="{00000000-0005-0000-0000-0000E6060000}"/>
    <cellStyle name="Финансовый 2 4 5 2 2 3" xfId="1767" xr:uid="{00000000-0005-0000-0000-0000E7060000}"/>
    <cellStyle name="Финансовый 2 4 5 2 2 4" xfId="1768" xr:uid="{00000000-0005-0000-0000-0000E8060000}"/>
    <cellStyle name="Финансовый 2 4 5 2 3" xfId="1769" xr:uid="{00000000-0005-0000-0000-0000E9060000}"/>
    <cellStyle name="Финансовый 2 4 5 2 3 2" xfId="1770" xr:uid="{00000000-0005-0000-0000-0000EA060000}"/>
    <cellStyle name="Финансовый 2 4 5 2 3 3" xfId="1771" xr:uid="{00000000-0005-0000-0000-0000EB060000}"/>
    <cellStyle name="Финансовый 2 4 5 2 4" xfId="1772" xr:uid="{00000000-0005-0000-0000-0000EC060000}"/>
    <cellStyle name="Финансовый 2 4 5 2 5" xfId="1773" xr:uid="{00000000-0005-0000-0000-0000ED060000}"/>
    <cellStyle name="Финансовый 2 4 5 3" xfId="1774" xr:uid="{00000000-0005-0000-0000-0000EE060000}"/>
    <cellStyle name="Финансовый 2 4 5 3 2" xfId="1775" xr:uid="{00000000-0005-0000-0000-0000EF060000}"/>
    <cellStyle name="Финансовый 2 4 5 3 2 2" xfId="1776" xr:uid="{00000000-0005-0000-0000-0000F0060000}"/>
    <cellStyle name="Финансовый 2 4 5 3 2 2 2" xfId="1777" xr:uid="{00000000-0005-0000-0000-0000F1060000}"/>
    <cellStyle name="Финансовый 2 4 5 3 2 2 3" xfId="1778" xr:uid="{00000000-0005-0000-0000-0000F2060000}"/>
    <cellStyle name="Финансовый 2 4 5 3 2 3" xfId="1779" xr:uid="{00000000-0005-0000-0000-0000F3060000}"/>
    <cellStyle name="Финансовый 2 4 5 3 2 4" xfId="1780" xr:uid="{00000000-0005-0000-0000-0000F4060000}"/>
    <cellStyle name="Финансовый 2 4 5 3 3" xfId="1781" xr:uid="{00000000-0005-0000-0000-0000F5060000}"/>
    <cellStyle name="Финансовый 2 4 5 3 3 2" xfId="1782" xr:uid="{00000000-0005-0000-0000-0000F6060000}"/>
    <cellStyle name="Финансовый 2 4 5 3 3 3" xfId="1783" xr:uid="{00000000-0005-0000-0000-0000F7060000}"/>
    <cellStyle name="Финансовый 2 4 5 3 4" xfId="1784" xr:uid="{00000000-0005-0000-0000-0000F8060000}"/>
    <cellStyle name="Финансовый 2 4 5 3 5" xfId="1785" xr:uid="{00000000-0005-0000-0000-0000F9060000}"/>
    <cellStyle name="Финансовый 2 4 5 4" xfId="1786" xr:uid="{00000000-0005-0000-0000-0000FA060000}"/>
    <cellStyle name="Финансовый 2 4 5 4 2" xfId="1787" xr:uid="{00000000-0005-0000-0000-0000FB060000}"/>
    <cellStyle name="Финансовый 2 4 5 4 2 2" xfId="1788" xr:uid="{00000000-0005-0000-0000-0000FC060000}"/>
    <cellStyle name="Финансовый 2 4 5 4 2 3" xfId="1789" xr:uid="{00000000-0005-0000-0000-0000FD060000}"/>
    <cellStyle name="Финансовый 2 4 5 4 3" xfId="1790" xr:uid="{00000000-0005-0000-0000-0000FE060000}"/>
    <cellStyle name="Финансовый 2 4 5 4 4" xfId="1791" xr:uid="{00000000-0005-0000-0000-0000FF060000}"/>
    <cellStyle name="Финансовый 2 4 5 5" xfId="1792" xr:uid="{00000000-0005-0000-0000-000000070000}"/>
    <cellStyle name="Финансовый 2 4 5 5 2" xfId="1793" xr:uid="{00000000-0005-0000-0000-000001070000}"/>
    <cellStyle name="Финансовый 2 4 5 5 3" xfId="1794" xr:uid="{00000000-0005-0000-0000-000002070000}"/>
    <cellStyle name="Финансовый 2 4 5 6" xfId="1795" xr:uid="{00000000-0005-0000-0000-000003070000}"/>
    <cellStyle name="Финансовый 2 4 5 7" xfId="1796" xr:uid="{00000000-0005-0000-0000-000004070000}"/>
    <cellStyle name="Финансовый 2 4 5 8" xfId="1797" xr:uid="{00000000-0005-0000-0000-000005070000}"/>
    <cellStyle name="Финансовый 2 4 6" xfId="1798" xr:uid="{00000000-0005-0000-0000-000006070000}"/>
    <cellStyle name="Финансовый 2 4 6 2" xfId="1799" xr:uid="{00000000-0005-0000-0000-000007070000}"/>
    <cellStyle name="Финансовый 2 4 6 2 2" xfId="1800" xr:uid="{00000000-0005-0000-0000-000008070000}"/>
    <cellStyle name="Финансовый 2 4 6 2 2 2" xfId="1801" xr:uid="{00000000-0005-0000-0000-000009070000}"/>
    <cellStyle name="Финансовый 2 4 6 2 2 3" xfId="1802" xr:uid="{00000000-0005-0000-0000-00000A070000}"/>
    <cellStyle name="Финансовый 2 4 6 2 3" xfId="1803" xr:uid="{00000000-0005-0000-0000-00000B070000}"/>
    <cellStyle name="Финансовый 2 4 6 2 4" xfId="1804" xr:uid="{00000000-0005-0000-0000-00000C070000}"/>
    <cellStyle name="Финансовый 2 4 6 3" xfId="1805" xr:uid="{00000000-0005-0000-0000-00000D070000}"/>
    <cellStyle name="Финансовый 2 4 6 3 2" xfId="1806" xr:uid="{00000000-0005-0000-0000-00000E070000}"/>
    <cellStyle name="Финансовый 2 4 6 3 3" xfId="1807" xr:uid="{00000000-0005-0000-0000-00000F070000}"/>
    <cellStyle name="Финансовый 2 4 6 4" xfId="1808" xr:uid="{00000000-0005-0000-0000-000010070000}"/>
    <cellStyle name="Финансовый 2 4 6 5" xfId="1809" xr:uid="{00000000-0005-0000-0000-000011070000}"/>
    <cellStyle name="Финансовый 2 4 7" xfId="1810" xr:uid="{00000000-0005-0000-0000-000012070000}"/>
    <cellStyle name="Финансовый 2 4 7 2" xfId="1811" xr:uid="{00000000-0005-0000-0000-000013070000}"/>
    <cellStyle name="Финансовый 2 4 7 2 2" xfId="1812" xr:uid="{00000000-0005-0000-0000-000014070000}"/>
    <cellStyle name="Финансовый 2 4 7 2 2 2" xfId="1813" xr:uid="{00000000-0005-0000-0000-000015070000}"/>
    <cellStyle name="Финансовый 2 4 7 2 2 3" xfId="1814" xr:uid="{00000000-0005-0000-0000-000016070000}"/>
    <cellStyle name="Финансовый 2 4 7 2 3" xfId="1815" xr:uid="{00000000-0005-0000-0000-000017070000}"/>
    <cellStyle name="Финансовый 2 4 7 2 4" xfId="1816" xr:uid="{00000000-0005-0000-0000-000018070000}"/>
    <cellStyle name="Финансовый 2 4 7 3" xfId="1817" xr:uid="{00000000-0005-0000-0000-000019070000}"/>
    <cellStyle name="Финансовый 2 4 7 3 2" xfId="1818" xr:uid="{00000000-0005-0000-0000-00001A070000}"/>
    <cellStyle name="Финансовый 2 4 7 3 3" xfId="1819" xr:uid="{00000000-0005-0000-0000-00001B070000}"/>
    <cellStyle name="Финансовый 2 4 7 4" xfId="1820" xr:uid="{00000000-0005-0000-0000-00001C070000}"/>
    <cellStyle name="Финансовый 2 4 7 5" xfId="1821" xr:uid="{00000000-0005-0000-0000-00001D070000}"/>
    <cellStyle name="Финансовый 2 4 8" xfId="1822" xr:uid="{00000000-0005-0000-0000-00001E070000}"/>
    <cellStyle name="Финансовый 2 4 8 2" xfId="1823" xr:uid="{00000000-0005-0000-0000-00001F070000}"/>
    <cellStyle name="Финансовый 2 4 8 2 2" xfId="1824" xr:uid="{00000000-0005-0000-0000-000020070000}"/>
    <cellStyle name="Финансовый 2 4 8 2 3" xfId="1825" xr:uid="{00000000-0005-0000-0000-000021070000}"/>
    <cellStyle name="Финансовый 2 4 8 3" xfId="1826" xr:uid="{00000000-0005-0000-0000-000022070000}"/>
    <cellStyle name="Финансовый 2 4 8 4" xfId="1827" xr:uid="{00000000-0005-0000-0000-000023070000}"/>
    <cellStyle name="Финансовый 2 4 9" xfId="1828" xr:uid="{00000000-0005-0000-0000-000024070000}"/>
    <cellStyle name="Финансовый 2 4 9 2" xfId="1829" xr:uid="{00000000-0005-0000-0000-000025070000}"/>
    <cellStyle name="Финансовый 2 4 9 2 2" xfId="1830" xr:uid="{00000000-0005-0000-0000-000026070000}"/>
    <cellStyle name="Финансовый 2 4 9 2 3" xfId="1831" xr:uid="{00000000-0005-0000-0000-000027070000}"/>
    <cellStyle name="Финансовый 2 4 9 3" xfId="1832" xr:uid="{00000000-0005-0000-0000-000028070000}"/>
    <cellStyle name="Финансовый 2 4 9 4" xfId="1833" xr:uid="{00000000-0005-0000-0000-000029070000}"/>
    <cellStyle name="Финансовый 2 5" xfId="1834" xr:uid="{00000000-0005-0000-0000-00002A070000}"/>
    <cellStyle name="Финансовый 2 5 10" xfId="1835" xr:uid="{00000000-0005-0000-0000-00002B070000}"/>
    <cellStyle name="Финансовый 2 5 10 2" xfId="1836" xr:uid="{00000000-0005-0000-0000-00002C070000}"/>
    <cellStyle name="Финансовый 2 5 10 3" xfId="1837" xr:uid="{00000000-0005-0000-0000-00002D070000}"/>
    <cellStyle name="Финансовый 2 5 11" xfId="1838" xr:uid="{00000000-0005-0000-0000-00002E070000}"/>
    <cellStyle name="Финансовый 2 5 12" xfId="1839" xr:uid="{00000000-0005-0000-0000-00002F070000}"/>
    <cellStyle name="Финансовый 2 5 13" xfId="1840" xr:uid="{00000000-0005-0000-0000-000030070000}"/>
    <cellStyle name="Финансовый 2 5 14" xfId="1841" xr:uid="{00000000-0005-0000-0000-000031070000}"/>
    <cellStyle name="Финансовый 2 5 2" xfId="1842" xr:uid="{00000000-0005-0000-0000-000032070000}"/>
    <cellStyle name="Финансовый 2 5 2 10" xfId="1843" xr:uid="{00000000-0005-0000-0000-000033070000}"/>
    <cellStyle name="Финансовый 2 5 2 11" xfId="1844" xr:uid="{00000000-0005-0000-0000-000034070000}"/>
    <cellStyle name="Финансовый 2 5 2 12" xfId="1845" xr:uid="{00000000-0005-0000-0000-000035070000}"/>
    <cellStyle name="Финансовый 2 5 2 13" xfId="1846" xr:uid="{00000000-0005-0000-0000-000036070000}"/>
    <cellStyle name="Финансовый 2 5 2 2" xfId="1847" xr:uid="{00000000-0005-0000-0000-000037070000}"/>
    <cellStyle name="Финансовый 2 5 2 2 2" xfId="1848" xr:uid="{00000000-0005-0000-0000-000038070000}"/>
    <cellStyle name="Финансовый 2 5 2 2 2 2" xfId="1849" xr:uid="{00000000-0005-0000-0000-000039070000}"/>
    <cellStyle name="Финансовый 2 5 2 2 2 2 2" xfId="1850" xr:uid="{00000000-0005-0000-0000-00003A070000}"/>
    <cellStyle name="Финансовый 2 5 2 2 2 2 2 2" xfId="1851" xr:uid="{00000000-0005-0000-0000-00003B070000}"/>
    <cellStyle name="Финансовый 2 5 2 2 2 2 2 3" xfId="1852" xr:uid="{00000000-0005-0000-0000-00003C070000}"/>
    <cellStyle name="Финансовый 2 5 2 2 2 2 3" xfId="1853" xr:uid="{00000000-0005-0000-0000-00003D070000}"/>
    <cellStyle name="Финансовый 2 5 2 2 2 2 4" xfId="1854" xr:uid="{00000000-0005-0000-0000-00003E070000}"/>
    <cellStyle name="Финансовый 2 5 2 2 2 3" xfId="1855" xr:uid="{00000000-0005-0000-0000-00003F070000}"/>
    <cellStyle name="Финансовый 2 5 2 2 2 3 2" xfId="1856" xr:uid="{00000000-0005-0000-0000-000040070000}"/>
    <cellStyle name="Финансовый 2 5 2 2 2 3 3" xfId="1857" xr:uid="{00000000-0005-0000-0000-000041070000}"/>
    <cellStyle name="Финансовый 2 5 2 2 2 4" xfId="1858" xr:uid="{00000000-0005-0000-0000-000042070000}"/>
    <cellStyle name="Финансовый 2 5 2 2 2 5" xfId="1859" xr:uid="{00000000-0005-0000-0000-000043070000}"/>
    <cellStyle name="Финансовый 2 5 2 2 3" xfId="1860" xr:uid="{00000000-0005-0000-0000-000044070000}"/>
    <cellStyle name="Финансовый 2 5 2 2 3 2" xfId="1861" xr:uid="{00000000-0005-0000-0000-000045070000}"/>
    <cellStyle name="Финансовый 2 5 2 2 3 2 2" xfId="1862" xr:uid="{00000000-0005-0000-0000-000046070000}"/>
    <cellStyle name="Финансовый 2 5 2 2 3 2 2 2" xfId="1863" xr:uid="{00000000-0005-0000-0000-000047070000}"/>
    <cellStyle name="Финансовый 2 5 2 2 3 2 2 3" xfId="1864" xr:uid="{00000000-0005-0000-0000-000048070000}"/>
    <cellStyle name="Финансовый 2 5 2 2 3 2 3" xfId="1865" xr:uid="{00000000-0005-0000-0000-000049070000}"/>
    <cellStyle name="Финансовый 2 5 2 2 3 2 4" xfId="1866" xr:uid="{00000000-0005-0000-0000-00004A070000}"/>
    <cellStyle name="Финансовый 2 5 2 2 3 3" xfId="1867" xr:uid="{00000000-0005-0000-0000-00004B070000}"/>
    <cellStyle name="Финансовый 2 5 2 2 3 3 2" xfId="1868" xr:uid="{00000000-0005-0000-0000-00004C070000}"/>
    <cellStyle name="Финансовый 2 5 2 2 3 3 3" xfId="1869" xr:uid="{00000000-0005-0000-0000-00004D070000}"/>
    <cellStyle name="Финансовый 2 5 2 2 3 4" xfId="1870" xr:uid="{00000000-0005-0000-0000-00004E070000}"/>
    <cellStyle name="Финансовый 2 5 2 2 3 5" xfId="1871" xr:uid="{00000000-0005-0000-0000-00004F070000}"/>
    <cellStyle name="Финансовый 2 5 2 2 4" xfId="1872" xr:uid="{00000000-0005-0000-0000-000050070000}"/>
    <cellStyle name="Финансовый 2 5 2 2 4 2" xfId="1873" xr:uid="{00000000-0005-0000-0000-000051070000}"/>
    <cellStyle name="Финансовый 2 5 2 2 4 2 2" xfId="1874" xr:uid="{00000000-0005-0000-0000-000052070000}"/>
    <cellStyle name="Финансовый 2 5 2 2 4 2 3" xfId="1875" xr:uid="{00000000-0005-0000-0000-000053070000}"/>
    <cellStyle name="Финансовый 2 5 2 2 4 3" xfId="1876" xr:uid="{00000000-0005-0000-0000-000054070000}"/>
    <cellStyle name="Финансовый 2 5 2 2 4 4" xfId="1877" xr:uid="{00000000-0005-0000-0000-000055070000}"/>
    <cellStyle name="Финансовый 2 5 2 2 5" xfId="1878" xr:uid="{00000000-0005-0000-0000-000056070000}"/>
    <cellStyle name="Финансовый 2 5 2 2 5 2" xfId="1879" xr:uid="{00000000-0005-0000-0000-000057070000}"/>
    <cellStyle name="Финансовый 2 5 2 2 5 3" xfId="1880" xr:uid="{00000000-0005-0000-0000-000058070000}"/>
    <cellStyle name="Финансовый 2 5 2 2 6" xfId="1881" xr:uid="{00000000-0005-0000-0000-000059070000}"/>
    <cellStyle name="Финансовый 2 5 2 2 7" xfId="1882" xr:uid="{00000000-0005-0000-0000-00005A070000}"/>
    <cellStyle name="Финансовый 2 5 2 2 8" xfId="1883" xr:uid="{00000000-0005-0000-0000-00005B070000}"/>
    <cellStyle name="Финансовый 2 5 2 3" xfId="1884" xr:uid="{00000000-0005-0000-0000-00005C070000}"/>
    <cellStyle name="Финансовый 2 5 2 3 2" xfId="1885" xr:uid="{00000000-0005-0000-0000-00005D070000}"/>
    <cellStyle name="Финансовый 2 5 2 3 2 2" xfId="1886" xr:uid="{00000000-0005-0000-0000-00005E070000}"/>
    <cellStyle name="Финансовый 2 5 2 3 2 2 2" xfId="1887" xr:uid="{00000000-0005-0000-0000-00005F070000}"/>
    <cellStyle name="Финансовый 2 5 2 3 2 2 3" xfId="1888" xr:uid="{00000000-0005-0000-0000-000060070000}"/>
    <cellStyle name="Финансовый 2 5 2 3 2 3" xfId="1889" xr:uid="{00000000-0005-0000-0000-000061070000}"/>
    <cellStyle name="Финансовый 2 5 2 3 2 4" xfId="1890" xr:uid="{00000000-0005-0000-0000-000062070000}"/>
    <cellStyle name="Финансовый 2 5 2 3 3" xfId="1891" xr:uid="{00000000-0005-0000-0000-000063070000}"/>
    <cellStyle name="Финансовый 2 5 2 3 3 2" xfId="1892" xr:uid="{00000000-0005-0000-0000-000064070000}"/>
    <cellStyle name="Финансовый 2 5 2 3 3 3" xfId="1893" xr:uid="{00000000-0005-0000-0000-000065070000}"/>
    <cellStyle name="Финансовый 2 5 2 3 4" xfId="1894" xr:uid="{00000000-0005-0000-0000-000066070000}"/>
    <cellStyle name="Финансовый 2 5 2 3 5" xfId="1895" xr:uid="{00000000-0005-0000-0000-000067070000}"/>
    <cellStyle name="Финансовый 2 5 2 4" xfId="1896" xr:uid="{00000000-0005-0000-0000-000068070000}"/>
    <cellStyle name="Финансовый 2 5 2 4 2" xfId="1897" xr:uid="{00000000-0005-0000-0000-000069070000}"/>
    <cellStyle name="Финансовый 2 5 2 4 2 2" xfId="1898" xr:uid="{00000000-0005-0000-0000-00006A070000}"/>
    <cellStyle name="Финансовый 2 5 2 4 2 2 2" xfId="1899" xr:uid="{00000000-0005-0000-0000-00006B070000}"/>
    <cellStyle name="Финансовый 2 5 2 4 2 2 3" xfId="1900" xr:uid="{00000000-0005-0000-0000-00006C070000}"/>
    <cellStyle name="Финансовый 2 5 2 4 2 3" xfId="1901" xr:uid="{00000000-0005-0000-0000-00006D070000}"/>
    <cellStyle name="Финансовый 2 5 2 4 2 4" xfId="1902" xr:uid="{00000000-0005-0000-0000-00006E070000}"/>
    <cellStyle name="Финансовый 2 5 2 4 3" xfId="1903" xr:uid="{00000000-0005-0000-0000-00006F070000}"/>
    <cellStyle name="Финансовый 2 5 2 4 3 2" xfId="1904" xr:uid="{00000000-0005-0000-0000-000070070000}"/>
    <cellStyle name="Финансовый 2 5 2 4 3 3" xfId="1905" xr:uid="{00000000-0005-0000-0000-000071070000}"/>
    <cellStyle name="Финансовый 2 5 2 4 4" xfId="1906" xr:uid="{00000000-0005-0000-0000-000072070000}"/>
    <cellStyle name="Финансовый 2 5 2 4 5" xfId="1907" xr:uid="{00000000-0005-0000-0000-000073070000}"/>
    <cellStyle name="Финансовый 2 5 2 5" xfId="1908" xr:uid="{00000000-0005-0000-0000-000074070000}"/>
    <cellStyle name="Финансовый 2 5 2 5 2" xfId="1909" xr:uid="{00000000-0005-0000-0000-000075070000}"/>
    <cellStyle name="Финансовый 2 5 2 5 2 2" xfId="1910" xr:uid="{00000000-0005-0000-0000-000076070000}"/>
    <cellStyle name="Финансовый 2 5 2 5 2 3" xfId="1911" xr:uid="{00000000-0005-0000-0000-000077070000}"/>
    <cellStyle name="Финансовый 2 5 2 5 3" xfId="1912" xr:uid="{00000000-0005-0000-0000-000078070000}"/>
    <cellStyle name="Финансовый 2 5 2 5 4" xfId="1913" xr:uid="{00000000-0005-0000-0000-000079070000}"/>
    <cellStyle name="Финансовый 2 5 2 6" xfId="1914" xr:uid="{00000000-0005-0000-0000-00007A070000}"/>
    <cellStyle name="Финансовый 2 5 2 6 2" xfId="1915" xr:uid="{00000000-0005-0000-0000-00007B070000}"/>
    <cellStyle name="Финансовый 2 5 2 6 2 2" xfId="1916" xr:uid="{00000000-0005-0000-0000-00007C070000}"/>
    <cellStyle name="Финансовый 2 5 2 6 2 3" xfId="1917" xr:uid="{00000000-0005-0000-0000-00007D070000}"/>
    <cellStyle name="Финансовый 2 5 2 6 3" xfId="1918" xr:uid="{00000000-0005-0000-0000-00007E070000}"/>
    <cellStyle name="Финансовый 2 5 2 6 4" xfId="1919" xr:uid="{00000000-0005-0000-0000-00007F070000}"/>
    <cellStyle name="Финансовый 2 5 2 7" xfId="1920" xr:uid="{00000000-0005-0000-0000-000080070000}"/>
    <cellStyle name="Финансовый 2 5 2 7 2" xfId="1921" xr:uid="{00000000-0005-0000-0000-000081070000}"/>
    <cellStyle name="Финансовый 2 5 2 7 2 2" xfId="1922" xr:uid="{00000000-0005-0000-0000-000082070000}"/>
    <cellStyle name="Финансовый 2 5 2 7 2 3" xfId="1923" xr:uid="{00000000-0005-0000-0000-000083070000}"/>
    <cellStyle name="Финансовый 2 5 2 7 3" xfId="1924" xr:uid="{00000000-0005-0000-0000-000084070000}"/>
    <cellStyle name="Финансовый 2 5 2 7 4" xfId="1925" xr:uid="{00000000-0005-0000-0000-000085070000}"/>
    <cellStyle name="Финансовый 2 5 2 8" xfId="1926" xr:uid="{00000000-0005-0000-0000-000086070000}"/>
    <cellStyle name="Финансовый 2 5 2 8 2" xfId="1927" xr:uid="{00000000-0005-0000-0000-000087070000}"/>
    <cellStyle name="Финансовый 2 5 2 8 2 2" xfId="1928" xr:uid="{00000000-0005-0000-0000-000088070000}"/>
    <cellStyle name="Финансовый 2 5 2 8 2 3" xfId="1929" xr:uid="{00000000-0005-0000-0000-000089070000}"/>
    <cellStyle name="Финансовый 2 5 2 8 3" xfId="1930" xr:uid="{00000000-0005-0000-0000-00008A070000}"/>
    <cellStyle name="Финансовый 2 5 2 8 4" xfId="1931" xr:uid="{00000000-0005-0000-0000-00008B070000}"/>
    <cellStyle name="Финансовый 2 5 2 9" xfId="1932" xr:uid="{00000000-0005-0000-0000-00008C070000}"/>
    <cellStyle name="Финансовый 2 5 2 9 2" xfId="1933" xr:uid="{00000000-0005-0000-0000-00008D070000}"/>
    <cellStyle name="Финансовый 2 5 2 9 3" xfId="1934" xr:uid="{00000000-0005-0000-0000-00008E070000}"/>
    <cellStyle name="Финансовый 2 5 3" xfId="1935" xr:uid="{00000000-0005-0000-0000-00008F070000}"/>
    <cellStyle name="Финансовый 2 5 3 2" xfId="1936" xr:uid="{00000000-0005-0000-0000-000090070000}"/>
    <cellStyle name="Финансовый 2 5 3 2 2" xfId="1937" xr:uid="{00000000-0005-0000-0000-000091070000}"/>
    <cellStyle name="Финансовый 2 5 3 2 2 2" xfId="1938" xr:uid="{00000000-0005-0000-0000-000092070000}"/>
    <cellStyle name="Финансовый 2 5 3 2 2 2 2" xfId="1939" xr:uid="{00000000-0005-0000-0000-000093070000}"/>
    <cellStyle name="Финансовый 2 5 3 2 2 2 3" xfId="1940" xr:uid="{00000000-0005-0000-0000-000094070000}"/>
    <cellStyle name="Финансовый 2 5 3 2 2 3" xfId="1941" xr:uid="{00000000-0005-0000-0000-000095070000}"/>
    <cellStyle name="Финансовый 2 5 3 2 2 4" xfId="1942" xr:uid="{00000000-0005-0000-0000-000096070000}"/>
    <cellStyle name="Финансовый 2 5 3 2 3" xfId="1943" xr:uid="{00000000-0005-0000-0000-000097070000}"/>
    <cellStyle name="Финансовый 2 5 3 2 3 2" xfId="1944" xr:uid="{00000000-0005-0000-0000-000098070000}"/>
    <cellStyle name="Финансовый 2 5 3 2 3 3" xfId="1945" xr:uid="{00000000-0005-0000-0000-000099070000}"/>
    <cellStyle name="Финансовый 2 5 3 2 4" xfId="1946" xr:uid="{00000000-0005-0000-0000-00009A070000}"/>
    <cellStyle name="Финансовый 2 5 3 2 5" xfId="1947" xr:uid="{00000000-0005-0000-0000-00009B070000}"/>
    <cellStyle name="Финансовый 2 5 3 3" xfId="1948" xr:uid="{00000000-0005-0000-0000-00009C070000}"/>
    <cellStyle name="Финансовый 2 5 3 3 2" xfId="1949" xr:uid="{00000000-0005-0000-0000-00009D070000}"/>
    <cellStyle name="Финансовый 2 5 3 3 2 2" xfId="1950" xr:uid="{00000000-0005-0000-0000-00009E070000}"/>
    <cellStyle name="Финансовый 2 5 3 3 2 2 2" xfId="1951" xr:uid="{00000000-0005-0000-0000-00009F070000}"/>
    <cellStyle name="Финансовый 2 5 3 3 2 2 3" xfId="1952" xr:uid="{00000000-0005-0000-0000-0000A0070000}"/>
    <cellStyle name="Финансовый 2 5 3 3 2 3" xfId="1953" xr:uid="{00000000-0005-0000-0000-0000A1070000}"/>
    <cellStyle name="Финансовый 2 5 3 3 2 4" xfId="1954" xr:uid="{00000000-0005-0000-0000-0000A2070000}"/>
    <cellStyle name="Финансовый 2 5 3 3 3" xfId="1955" xr:uid="{00000000-0005-0000-0000-0000A3070000}"/>
    <cellStyle name="Финансовый 2 5 3 3 3 2" xfId="1956" xr:uid="{00000000-0005-0000-0000-0000A4070000}"/>
    <cellStyle name="Финансовый 2 5 3 3 3 3" xfId="1957" xr:uid="{00000000-0005-0000-0000-0000A5070000}"/>
    <cellStyle name="Финансовый 2 5 3 3 4" xfId="1958" xr:uid="{00000000-0005-0000-0000-0000A6070000}"/>
    <cellStyle name="Финансовый 2 5 3 3 5" xfId="1959" xr:uid="{00000000-0005-0000-0000-0000A7070000}"/>
    <cellStyle name="Финансовый 2 5 3 4" xfId="1960" xr:uid="{00000000-0005-0000-0000-0000A8070000}"/>
    <cellStyle name="Финансовый 2 5 3 4 2" xfId="1961" xr:uid="{00000000-0005-0000-0000-0000A9070000}"/>
    <cellStyle name="Финансовый 2 5 3 4 2 2" xfId="1962" xr:uid="{00000000-0005-0000-0000-0000AA070000}"/>
    <cellStyle name="Финансовый 2 5 3 4 2 3" xfId="1963" xr:uid="{00000000-0005-0000-0000-0000AB070000}"/>
    <cellStyle name="Финансовый 2 5 3 4 3" xfId="1964" xr:uid="{00000000-0005-0000-0000-0000AC070000}"/>
    <cellStyle name="Финансовый 2 5 3 4 4" xfId="1965" xr:uid="{00000000-0005-0000-0000-0000AD070000}"/>
    <cellStyle name="Финансовый 2 5 3 5" xfId="1966" xr:uid="{00000000-0005-0000-0000-0000AE070000}"/>
    <cellStyle name="Финансовый 2 5 3 5 2" xfId="1967" xr:uid="{00000000-0005-0000-0000-0000AF070000}"/>
    <cellStyle name="Финансовый 2 5 3 5 3" xfId="1968" xr:uid="{00000000-0005-0000-0000-0000B0070000}"/>
    <cellStyle name="Финансовый 2 5 3 6" xfId="1969" xr:uid="{00000000-0005-0000-0000-0000B1070000}"/>
    <cellStyle name="Финансовый 2 5 3 7" xfId="1970" xr:uid="{00000000-0005-0000-0000-0000B2070000}"/>
    <cellStyle name="Финансовый 2 5 3 8" xfId="1971" xr:uid="{00000000-0005-0000-0000-0000B3070000}"/>
    <cellStyle name="Финансовый 2 5 4" xfId="1972" xr:uid="{00000000-0005-0000-0000-0000B4070000}"/>
    <cellStyle name="Финансовый 2 5 4 2" xfId="1973" xr:uid="{00000000-0005-0000-0000-0000B5070000}"/>
    <cellStyle name="Финансовый 2 5 4 2 2" xfId="1974" xr:uid="{00000000-0005-0000-0000-0000B6070000}"/>
    <cellStyle name="Финансовый 2 5 4 2 2 2" xfId="1975" xr:uid="{00000000-0005-0000-0000-0000B7070000}"/>
    <cellStyle name="Финансовый 2 5 4 2 2 3" xfId="1976" xr:uid="{00000000-0005-0000-0000-0000B8070000}"/>
    <cellStyle name="Финансовый 2 5 4 2 3" xfId="1977" xr:uid="{00000000-0005-0000-0000-0000B9070000}"/>
    <cellStyle name="Финансовый 2 5 4 2 4" xfId="1978" xr:uid="{00000000-0005-0000-0000-0000BA070000}"/>
    <cellStyle name="Финансовый 2 5 4 3" xfId="1979" xr:uid="{00000000-0005-0000-0000-0000BB070000}"/>
    <cellStyle name="Финансовый 2 5 4 3 2" xfId="1980" xr:uid="{00000000-0005-0000-0000-0000BC070000}"/>
    <cellStyle name="Финансовый 2 5 4 3 3" xfId="1981" xr:uid="{00000000-0005-0000-0000-0000BD070000}"/>
    <cellStyle name="Финансовый 2 5 4 4" xfId="1982" xr:uid="{00000000-0005-0000-0000-0000BE070000}"/>
    <cellStyle name="Финансовый 2 5 4 5" xfId="1983" xr:uid="{00000000-0005-0000-0000-0000BF070000}"/>
    <cellStyle name="Финансовый 2 5 5" xfId="1984" xr:uid="{00000000-0005-0000-0000-0000C0070000}"/>
    <cellStyle name="Финансовый 2 5 5 2" xfId="1985" xr:uid="{00000000-0005-0000-0000-0000C1070000}"/>
    <cellStyle name="Финансовый 2 5 5 2 2" xfId="1986" xr:uid="{00000000-0005-0000-0000-0000C2070000}"/>
    <cellStyle name="Финансовый 2 5 5 2 2 2" xfId="1987" xr:uid="{00000000-0005-0000-0000-0000C3070000}"/>
    <cellStyle name="Финансовый 2 5 5 2 2 3" xfId="1988" xr:uid="{00000000-0005-0000-0000-0000C4070000}"/>
    <cellStyle name="Финансовый 2 5 5 2 3" xfId="1989" xr:uid="{00000000-0005-0000-0000-0000C5070000}"/>
    <cellStyle name="Финансовый 2 5 5 2 4" xfId="1990" xr:uid="{00000000-0005-0000-0000-0000C6070000}"/>
    <cellStyle name="Финансовый 2 5 5 3" xfId="1991" xr:uid="{00000000-0005-0000-0000-0000C7070000}"/>
    <cellStyle name="Финансовый 2 5 5 3 2" xfId="1992" xr:uid="{00000000-0005-0000-0000-0000C8070000}"/>
    <cellStyle name="Финансовый 2 5 5 3 3" xfId="1993" xr:uid="{00000000-0005-0000-0000-0000C9070000}"/>
    <cellStyle name="Финансовый 2 5 5 4" xfId="1994" xr:uid="{00000000-0005-0000-0000-0000CA070000}"/>
    <cellStyle name="Финансовый 2 5 5 5" xfId="1995" xr:uid="{00000000-0005-0000-0000-0000CB070000}"/>
    <cellStyle name="Финансовый 2 5 6" xfId="1996" xr:uid="{00000000-0005-0000-0000-0000CC070000}"/>
    <cellStyle name="Финансовый 2 5 6 2" xfId="1997" xr:uid="{00000000-0005-0000-0000-0000CD070000}"/>
    <cellStyle name="Финансовый 2 5 6 2 2" xfId="1998" xr:uid="{00000000-0005-0000-0000-0000CE070000}"/>
    <cellStyle name="Финансовый 2 5 6 2 3" xfId="1999" xr:uid="{00000000-0005-0000-0000-0000CF070000}"/>
    <cellStyle name="Финансовый 2 5 6 3" xfId="2000" xr:uid="{00000000-0005-0000-0000-0000D0070000}"/>
    <cellStyle name="Финансовый 2 5 6 4" xfId="2001" xr:uid="{00000000-0005-0000-0000-0000D1070000}"/>
    <cellStyle name="Финансовый 2 5 7" xfId="2002" xr:uid="{00000000-0005-0000-0000-0000D2070000}"/>
    <cellStyle name="Финансовый 2 5 7 2" xfId="2003" xr:uid="{00000000-0005-0000-0000-0000D3070000}"/>
    <cellStyle name="Финансовый 2 5 7 2 2" xfId="2004" xr:uid="{00000000-0005-0000-0000-0000D4070000}"/>
    <cellStyle name="Финансовый 2 5 7 2 3" xfId="2005" xr:uid="{00000000-0005-0000-0000-0000D5070000}"/>
    <cellStyle name="Финансовый 2 5 7 3" xfId="2006" xr:uid="{00000000-0005-0000-0000-0000D6070000}"/>
    <cellStyle name="Финансовый 2 5 7 4" xfId="2007" xr:uid="{00000000-0005-0000-0000-0000D7070000}"/>
    <cellStyle name="Финансовый 2 5 8" xfId="2008" xr:uid="{00000000-0005-0000-0000-0000D8070000}"/>
    <cellStyle name="Финансовый 2 5 8 2" xfId="2009" xr:uid="{00000000-0005-0000-0000-0000D9070000}"/>
    <cellStyle name="Финансовый 2 5 8 2 2" xfId="2010" xr:uid="{00000000-0005-0000-0000-0000DA070000}"/>
    <cellStyle name="Финансовый 2 5 8 2 3" xfId="2011" xr:uid="{00000000-0005-0000-0000-0000DB070000}"/>
    <cellStyle name="Финансовый 2 5 8 3" xfId="2012" xr:uid="{00000000-0005-0000-0000-0000DC070000}"/>
    <cellStyle name="Финансовый 2 5 8 4" xfId="2013" xr:uid="{00000000-0005-0000-0000-0000DD070000}"/>
    <cellStyle name="Финансовый 2 5 9" xfId="2014" xr:uid="{00000000-0005-0000-0000-0000DE070000}"/>
    <cellStyle name="Финансовый 2 5 9 2" xfId="2015" xr:uid="{00000000-0005-0000-0000-0000DF070000}"/>
    <cellStyle name="Финансовый 2 5 9 2 2" xfId="2016" xr:uid="{00000000-0005-0000-0000-0000E0070000}"/>
    <cellStyle name="Финансовый 2 5 9 2 3" xfId="2017" xr:uid="{00000000-0005-0000-0000-0000E1070000}"/>
    <cellStyle name="Финансовый 2 5 9 3" xfId="2018" xr:uid="{00000000-0005-0000-0000-0000E2070000}"/>
    <cellStyle name="Финансовый 2 5 9 4" xfId="2019" xr:uid="{00000000-0005-0000-0000-0000E3070000}"/>
    <cellStyle name="Финансовый 2 6" xfId="2020" xr:uid="{00000000-0005-0000-0000-0000E4070000}"/>
    <cellStyle name="Финансовый 2 6 10" xfId="2021" xr:uid="{00000000-0005-0000-0000-0000E5070000}"/>
    <cellStyle name="Финансовый 2 6 11" xfId="2022" xr:uid="{00000000-0005-0000-0000-0000E6070000}"/>
    <cellStyle name="Финансовый 2 6 12" xfId="2023" xr:uid="{00000000-0005-0000-0000-0000E7070000}"/>
    <cellStyle name="Финансовый 2 6 13" xfId="2024" xr:uid="{00000000-0005-0000-0000-0000E8070000}"/>
    <cellStyle name="Финансовый 2 6 2" xfId="2025" xr:uid="{00000000-0005-0000-0000-0000E9070000}"/>
    <cellStyle name="Финансовый 2 6 2 2" xfId="2026" xr:uid="{00000000-0005-0000-0000-0000EA070000}"/>
    <cellStyle name="Финансовый 2 6 2 2 2" xfId="2027" xr:uid="{00000000-0005-0000-0000-0000EB070000}"/>
    <cellStyle name="Финансовый 2 6 2 2 2 2" xfId="2028" xr:uid="{00000000-0005-0000-0000-0000EC070000}"/>
    <cellStyle name="Финансовый 2 6 2 2 2 2 2" xfId="2029" xr:uid="{00000000-0005-0000-0000-0000ED070000}"/>
    <cellStyle name="Финансовый 2 6 2 2 2 2 3" xfId="2030" xr:uid="{00000000-0005-0000-0000-0000EE070000}"/>
    <cellStyle name="Финансовый 2 6 2 2 2 3" xfId="2031" xr:uid="{00000000-0005-0000-0000-0000EF070000}"/>
    <cellStyle name="Финансовый 2 6 2 2 2 4" xfId="2032" xr:uid="{00000000-0005-0000-0000-0000F0070000}"/>
    <cellStyle name="Финансовый 2 6 2 2 3" xfId="2033" xr:uid="{00000000-0005-0000-0000-0000F1070000}"/>
    <cellStyle name="Финансовый 2 6 2 2 3 2" xfId="2034" xr:uid="{00000000-0005-0000-0000-0000F2070000}"/>
    <cellStyle name="Финансовый 2 6 2 2 3 3" xfId="2035" xr:uid="{00000000-0005-0000-0000-0000F3070000}"/>
    <cellStyle name="Финансовый 2 6 2 2 4" xfId="2036" xr:uid="{00000000-0005-0000-0000-0000F4070000}"/>
    <cellStyle name="Финансовый 2 6 2 2 5" xfId="2037" xr:uid="{00000000-0005-0000-0000-0000F5070000}"/>
    <cellStyle name="Финансовый 2 6 2 3" xfId="2038" xr:uid="{00000000-0005-0000-0000-0000F6070000}"/>
    <cellStyle name="Финансовый 2 6 2 3 2" xfId="2039" xr:uid="{00000000-0005-0000-0000-0000F7070000}"/>
    <cellStyle name="Финансовый 2 6 2 3 2 2" xfId="2040" xr:uid="{00000000-0005-0000-0000-0000F8070000}"/>
    <cellStyle name="Финансовый 2 6 2 3 2 2 2" xfId="2041" xr:uid="{00000000-0005-0000-0000-0000F9070000}"/>
    <cellStyle name="Финансовый 2 6 2 3 2 2 3" xfId="2042" xr:uid="{00000000-0005-0000-0000-0000FA070000}"/>
    <cellStyle name="Финансовый 2 6 2 3 2 3" xfId="2043" xr:uid="{00000000-0005-0000-0000-0000FB070000}"/>
    <cellStyle name="Финансовый 2 6 2 3 2 4" xfId="2044" xr:uid="{00000000-0005-0000-0000-0000FC070000}"/>
    <cellStyle name="Финансовый 2 6 2 3 3" xfId="2045" xr:uid="{00000000-0005-0000-0000-0000FD070000}"/>
    <cellStyle name="Финансовый 2 6 2 3 3 2" xfId="2046" xr:uid="{00000000-0005-0000-0000-0000FE070000}"/>
    <cellStyle name="Финансовый 2 6 2 3 3 3" xfId="2047" xr:uid="{00000000-0005-0000-0000-0000FF070000}"/>
    <cellStyle name="Финансовый 2 6 2 3 4" xfId="2048" xr:uid="{00000000-0005-0000-0000-000000080000}"/>
    <cellStyle name="Финансовый 2 6 2 3 5" xfId="2049" xr:uid="{00000000-0005-0000-0000-000001080000}"/>
    <cellStyle name="Финансовый 2 6 2 4" xfId="2050" xr:uid="{00000000-0005-0000-0000-000002080000}"/>
    <cellStyle name="Финансовый 2 6 2 4 2" xfId="2051" xr:uid="{00000000-0005-0000-0000-000003080000}"/>
    <cellStyle name="Финансовый 2 6 2 4 2 2" xfId="2052" xr:uid="{00000000-0005-0000-0000-000004080000}"/>
    <cellStyle name="Финансовый 2 6 2 4 2 3" xfId="2053" xr:uid="{00000000-0005-0000-0000-000005080000}"/>
    <cellStyle name="Финансовый 2 6 2 4 3" xfId="2054" xr:uid="{00000000-0005-0000-0000-000006080000}"/>
    <cellStyle name="Финансовый 2 6 2 4 4" xfId="2055" xr:uid="{00000000-0005-0000-0000-000007080000}"/>
    <cellStyle name="Финансовый 2 6 2 5" xfId="2056" xr:uid="{00000000-0005-0000-0000-000008080000}"/>
    <cellStyle name="Финансовый 2 6 2 5 2" xfId="2057" xr:uid="{00000000-0005-0000-0000-000009080000}"/>
    <cellStyle name="Финансовый 2 6 2 5 3" xfId="2058" xr:uid="{00000000-0005-0000-0000-00000A080000}"/>
    <cellStyle name="Финансовый 2 6 2 6" xfId="2059" xr:uid="{00000000-0005-0000-0000-00000B080000}"/>
    <cellStyle name="Финансовый 2 6 2 7" xfId="2060" xr:uid="{00000000-0005-0000-0000-00000C080000}"/>
    <cellStyle name="Финансовый 2 6 2 8" xfId="2061" xr:uid="{00000000-0005-0000-0000-00000D080000}"/>
    <cellStyle name="Финансовый 2 6 3" xfId="2062" xr:uid="{00000000-0005-0000-0000-00000E080000}"/>
    <cellStyle name="Финансовый 2 6 3 2" xfId="2063" xr:uid="{00000000-0005-0000-0000-00000F080000}"/>
    <cellStyle name="Финансовый 2 6 3 2 2" xfId="2064" xr:uid="{00000000-0005-0000-0000-000010080000}"/>
    <cellStyle name="Финансовый 2 6 3 2 2 2" xfId="2065" xr:uid="{00000000-0005-0000-0000-000011080000}"/>
    <cellStyle name="Финансовый 2 6 3 2 2 3" xfId="2066" xr:uid="{00000000-0005-0000-0000-000012080000}"/>
    <cellStyle name="Финансовый 2 6 3 2 3" xfId="2067" xr:uid="{00000000-0005-0000-0000-000013080000}"/>
    <cellStyle name="Финансовый 2 6 3 2 4" xfId="2068" xr:uid="{00000000-0005-0000-0000-000014080000}"/>
    <cellStyle name="Финансовый 2 6 3 3" xfId="2069" xr:uid="{00000000-0005-0000-0000-000015080000}"/>
    <cellStyle name="Финансовый 2 6 3 3 2" xfId="2070" xr:uid="{00000000-0005-0000-0000-000016080000}"/>
    <cellStyle name="Финансовый 2 6 3 3 3" xfId="2071" xr:uid="{00000000-0005-0000-0000-000017080000}"/>
    <cellStyle name="Финансовый 2 6 3 4" xfId="2072" xr:uid="{00000000-0005-0000-0000-000018080000}"/>
    <cellStyle name="Финансовый 2 6 3 5" xfId="2073" xr:uid="{00000000-0005-0000-0000-000019080000}"/>
    <cellStyle name="Финансовый 2 6 4" xfId="2074" xr:uid="{00000000-0005-0000-0000-00001A080000}"/>
    <cellStyle name="Финансовый 2 6 4 2" xfId="2075" xr:uid="{00000000-0005-0000-0000-00001B080000}"/>
    <cellStyle name="Финансовый 2 6 4 2 2" xfId="2076" xr:uid="{00000000-0005-0000-0000-00001C080000}"/>
    <cellStyle name="Финансовый 2 6 4 2 2 2" xfId="2077" xr:uid="{00000000-0005-0000-0000-00001D080000}"/>
    <cellStyle name="Финансовый 2 6 4 2 2 3" xfId="2078" xr:uid="{00000000-0005-0000-0000-00001E080000}"/>
    <cellStyle name="Финансовый 2 6 4 2 3" xfId="2079" xr:uid="{00000000-0005-0000-0000-00001F080000}"/>
    <cellStyle name="Финансовый 2 6 4 2 4" xfId="2080" xr:uid="{00000000-0005-0000-0000-000020080000}"/>
    <cellStyle name="Финансовый 2 6 4 3" xfId="2081" xr:uid="{00000000-0005-0000-0000-000021080000}"/>
    <cellStyle name="Финансовый 2 6 4 3 2" xfId="2082" xr:uid="{00000000-0005-0000-0000-000022080000}"/>
    <cellStyle name="Финансовый 2 6 4 3 3" xfId="2083" xr:uid="{00000000-0005-0000-0000-000023080000}"/>
    <cellStyle name="Финансовый 2 6 4 4" xfId="2084" xr:uid="{00000000-0005-0000-0000-000024080000}"/>
    <cellStyle name="Финансовый 2 6 4 5" xfId="2085" xr:uid="{00000000-0005-0000-0000-000025080000}"/>
    <cellStyle name="Финансовый 2 6 5" xfId="2086" xr:uid="{00000000-0005-0000-0000-000026080000}"/>
    <cellStyle name="Финансовый 2 6 5 2" xfId="2087" xr:uid="{00000000-0005-0000-0000-000027080000}"/>
    <cellStyle name="Финансовый 2 6 5 2 2" xfId="2088" xr:uid="{00000000-0005-0000-0000-000028080000}"/>
    <cellStyle name="Финансовый 2 6 5 2 3" xfId="2089" xr:uid="{00000000-0005-0000-0000-000029080000}"/>
    <cellStyle name="Финансовый 2 6 5 3" xfId="2090" xr:uid="{00000000-0005-0000-0000-00002A080000}"/>
    <cellStyle name="Финансовый 2 6 5 4" xfId="2091" xr:uid="{00000000-0005-0000-0000-00002B080000}"/>
    <cellStyle name="Финансовый 2 6 6" xfId="2092" xr:uid="{00000000-0005-0000-0000-00002C080000}"/>
    <cellStyle name="Финансовый 2 6 6 2" xfId="2093" xr:uid="{00000000-0005-0000-0000-00002D080000}"/>
    <cellStyle name="Финансовый 2 6 6 2 2" xfId="2094" xr:uid="{00000000-0005-0000-0000-00002E080000}"/>
    <cellStyle name="Финансовый 2 6 6 2 3" xfId="2095" xr:uid="{00000000-0005-0000-0000-00002F080000}"/>
    <cellStyle name="Финансовый 2 6 6 3" xfId="2096" xr:uid="{00000000-0005-0000-0000-000030080000}"/>
    <cellStyle name="Финансовый 2 6 6 4" xfId="2097" xr:uid="{00000000-0005-0000-0000-000031080000}"/>
    <cellStyle name="Финансовый 2 6 7" xfId="2098" xr:uid="{00000000-0005-0000-0000-000032080000}"/>
    <cellStyle name="Финансовый 2 6 7 2" xfId="2099" xr:uid="{00000000-0005-0000-0000-000033080000}"/>
    <cellStyle name="Финансовый 2 6 7 2 2" xfId="2100" xr:uid="{00000000-0005-0000-0000-000034080000}"/>
    <cellStyle name="Финансовый 2 6 7 2 3" xfId="2101" xr:uid="{00000000-0005-0000-0000-000035080000}"/>
    <cellStyle name="Финансовый 2 6 7 3" xfId="2102" xr:uid="{00000000-0005-0000-0000-000036080000}"/>
    <cellStyle name="Финансовый 2 6 7 4" xfId="2103" xr:uid="{00000000-0005-0000-0000-000037080000}"/>
    <cellStyle name="Финансовый 2 6 8" xfId="2104" xr:uid="{00000000-0005-0000-0000-000038080000}"/>
    <cellStyle name="Финансовый 2 6 8 2" xfId="2105" xr:uid="{00000000-0005-0000-0000-000039080000}"/>
    <cellStyle name="Финансовый 2 6 8 2 2" xfId="2106" xr:uid="{00000000-0005-0000-0000-00003A080000}"/>
    <cellStyle name="Финансовый 2 6 8 2 3" xfId="2107" xr:uid="{00000000-0005-0000-0000-00003B080000}"/>
    <cellStyle name="Финансовый 2 6 8 3" xfId="2108" xr:uid="{00000000-0005-0000-0000-00003C080000}"/>
    <cellStyle name="Финансовый 2 6 8 4" xfId="2109" xr:uid="{00000000-0005-0000-0000-00003D080000}"/>
    <cellStyle name="Финансовый 2 6 9" xfId="2110" xr:uid="{00000000-0005-0000-0000-00003E080000}"/>
    <cellStyle name="Финансовый 2 6 9 2" xfId="2111" xr:uid="{00000000-0005-0000-0000-00003F080000}"/>
    <cellStyle name="Финансовый 2 6 9 3" xfId="2112" xr:uid="{00000000-0005-0000-0000-000040080000}"/>
    <cellStyle name="Финансовый 2 7" xfId="2113" xr:uid="{00000000-0005-0000-0000-000041080000}"/>
    <cellStyle name="Финансовый 2 7 10" xfId="2114" xr:uid="{00000000-0005-0000-0000-000042080000}"/>
    <cellStyle name="Финансовый 2 7 11" xfId="2115" xr:uid="{00000000-0005-0000-0000-000043080000}"/>
    <cellStyle name="Финансовый 2 7 12" xfId="2116" xr:uid="{00000000-0005-0000-0000-000044080000}"/>
    <cellStyle name="Финансовый 2 7 13" xfId="2117" xr:uid="{00000000-0005-0000-0000-000045080000}"/>
    <cellStyle name="Финансовый 2 7 2" xfId="2118" xr:uid="{00000000-0005-0000-0000-000046080000}"/>
    <cellStyle name="Финансовый 2 7 2 2" xfId="2119" xr:uid="{00000000-0005-0000-0000-000047080000}"/>
    <cellStyle name="Финансовый 2 7 2 2 2" xfId="2120" xr:uid="{00000000-0005-0000-0000-000048080000}"/>
    <cellStyle name="Финансовый 2 7 2 2 2 2" xfId="2121" xr:uid="{00000000-0005-0000-0000-000049080000}"/>
    <cellStyle name="Финансовый 2 7 2 2 2 2 2" xfId="2122" xr:uid="{00000000-0005-0000-0000-00004A080000}"/>
    <cellStyle name="Финансовый 2 7 2 2 2 2 3" xfId="2123" xr:uid="{00000000-0005-0000-0000-00004B080000}"/>
    <cellStyle name="Финансовый 2 7 2 2 2 3" xfId="2124" xr:uid="{00000000-0005-0000-0000-00004C080000}"/>
    <cellStyle name="Финансовый 2 7 2 2 2 4" xfId="2125" xr:uid="{00000000-0005-0000-0000-00004D080000}"/>
    <cellStyle name="Финансовый 2 7 2 2 3" xfId="2126" xr:uid="{00000000-0005-0000-0000-00004E080000}"/>
    <cellStyle name="Финансовый 2 7 2 2 3 2" xfId="2127" xr:uid="{00000000-0005-0000-0000-00004F080000}"/>
    <cellStyle name="Финансовый 2 7 2 2 3 3" xfId="2128" xr:uid="{00000000-0005-0000-0000-000050080000}"/>
    <cellStyle name="Финансовый 2 7 2 2 4" xfId="2129" xr:uid="{00000000-0005-0000-0000-000051080000}"/>
    <cellStyle name="Финансовый 2 7 2 2 5" xfId="2130" xr:uid="{00000000-0005-0000-0000-000052080000}"/>
    <cellStyle name="Финансовый 2 7 2 3" xfId="2131" xr:uid="{00000000-0005-0000-0000-000053080000}"/>
    <cellStyle name="Финансовый 2 7 2 3 2" xfId="2132" xr:uid="{00000000-0005-0000-0000-000054080000}"/>
    <cellStyle name="Финансовый 2 7 2 3 2 2" xfId="2133" xr:uid="{00000000-0005-0000-0000-000055080000}"/>
    <cellStyle name="Финансовый 2 7 2 3 2 2 2" xfId="2134" xr:uid="{00000000-0005-0000-0000-000056080000}"/>
    <cellStyle name="Финансовый 2 7 2 3 2 2 3" xfId="2135" xr:uid="{00000000-0005-0000-0000-000057080000}"/>
    <cellStyle name="Финансовый 2 7 2 3 2 3" xfId="2136" xr:uid="{00000000-0005-0000-0000-000058080000}"/>
    <cellStyle name="Финансовый 2 7 2 3 2 4" xfId="2137" xr:uid="{00000000-0005-0000-0000-000059080000}"/>
    <cellStyle name="Финансовый 2 7 2 3 3" xfId="2138" xr:uid="{00000000-0005-0000-0000-00005A080000}"/>
    <cellStyle name="Финансовый 2 7 2 3 3 2" xfId="2139" xr:uid="{00000000-0005-0000-0000-00005B080000}"/>
    <cellStyle name="Финансовый 2 7 2 3 3 3" xfId="2140" xr:uid="{00000000-0005-0000-0000-00005C080000}"/>
    <cellStyle name="Финансовый 2 7 2 3 4" xfId="2141" xr:uid="{00000000-0005-0000-0000-00005D080000}"/>
    <cellStyle name="Финансовый 2 7 2 3 5" xfId="2142" xr:uid="{00000000-0005-0000-0000-00005E080000}"/>
    <cellStyle name="Финансовый 2 7 2 4" xfId="2143" xr:uid="{00000000-0005-0000-0000-00005F080000}"/>
    <cellStyle name="Финансовый 2 7 2 4 2" xfId="2144" xr:uid="{00000000-0005-0000-0000-000060080000}"/>
    <cellStyle name="Финансовый 2 7 2 4 2 2" xfId="2145" xr:uid="{00000000-0005-0000-0000-000061080000}"/>
    <cellStyle name="Финансовый 2 7 2 4 2 3" xfId="2146" xr:uid="{00000000-0005-0000-0000-000062080000}"/>
    <cellStyle name="Финансовый 2 7 2 4 3" xfId="2147" xr:uid="{00000000-0005-0000-0000-000063080000}"/>
    <cellStyle name="Финансовый 2 7 2 4 4" xfId="2148" xr:uid="{00000000-0005-0000-0000-000064080000}"/>
    <cellStyle name="Финансовый 2 7 2 5" xfId="2149" xr:uid="{00000000-0005-0000-0000-000065080000}"/>
    <cellStyle name="Финансовый 2 7 2 5 2" xfId="2150" xr:uid="{00000000-0005-0000-0000-000066080000}"/>
    <cellStyle name="Финансовый 2 7 2 5 3" xfId="2151" xr:uid="{00000000-0005-0000-0000-000067080000}"/>
    <cellStyle name="Финансовый 2 7 2 6" xfId="2152" xr:uid="{00000000-0005-0000-0000-000068080000}"/>
    <cellStyle name="Финансовый 2 7 2 7" xfId="2153" xr:uid="{00000000-0005-0000-0000-000069080000}"/>
    <cellStyle name="Финансовый 2 7 2 8" xfId="2154" xr:uid="{00000000-0005-0000-0000-00006A080000}"/>
    <cellStyle name="Финансовый 2 7 3" xfId="2155" xr:uid="{00000000-0005-0000-0000-00006B080000}"/>
    <cellStyle name="Финансовый 2 7 3 2" xfId="2156" xr:uid="{00000000-0005-0000-0000-00006C080000}"/>
    <cellStyle name="Финансовый 2 7 3 2 2" xfId="2157" xr:uid="{00000000-0005-0000-0000-00006D080000}"/>
    <cellStyle name="Финансовый 2 7 3 2 2 2" xfId="2158" xr:uid="{00000000-0005-0000-0000-00006E080000}"/>
    <cellStyle name="Финансовый 2 7 3 2 2 3" xfId="2159" xr:uid="{00000000-0005-0000-0000-00006F080000}"/>
    <cellStyle name="Финансовый 2 7 3 2 3" xfId="2160" xr:uid="{00000000-0005-0000-0000-000070080000}"/>
    <cellStyle name="Финансовый 2 7 3 2 4" xfId="2161" xr:uid="{00000000-0005-0000-0000-000071080000}"/>
    <cellStyle name="Финансовый 2 7 3 3" xfId="2162" xr:uid="{00000000-0005-0000-0000-000072080000}"/>
    <cellStyle name="Финансовый 2 7 3 3 2" xfId="2163" xr:uid="{00000000-0005-0000-0000-000073080000}"/>
    <cellStyle name="Финансовый 2 7 3 3 3" xfId="2164" xr:uid="{00000000-0005-0000-0000-000074080000}"/>
    <cellStyle name="Финансовый 2 7 3 4" xfId="2165" xr:uid="{00000000-0005-0000-0000-000075080000}"/>
    <cellStyle name="Финансовый 2 7 3 5" xfId="2166" xr:uid="{00000000-0005-0000-0000-000076080000}"/>
    <cellStyle name="Финансовый 2 7 4" xfId="2167" xr:uid="{00000000-0005-0000-0000-000077080000}"/>
    <cellStyle name="Финансовый 2 7 4 2" xfId="2168" xr:uid="{00000000-0005-0000-0000-000078080000}"/>
    <cellStyle name="Финансовый 2 7 4 2 2" xfId="2169" xr:uid="{00000000-0005-0000-0000-000079080000}"/>
    <cellStyle name="Финансовый 2 7 4 2 2 2" xfId="2170" xr:uid="{00000000-0005-0000-0000-00007A080000}"/>
    <cellStyle name="Финансовый 2 7 4 2 2 3" xfId="2171" xr:uid="{00000000-0005-0000-0000-00007B080000}"/>
    <cellStyle name="Финансовый 2 7 4 2 3" xfId="2172" xr:uid="{00000000-0005-0000-0000-00007C080000}"/>
    <cellStyle name="Финансовый 2 7 4 2 4" xfId="2173" xr:uid="{00000000-0005-0000-0000-00007D080000}"/>
    <cellStyle name="Финансовый 2 7 4 3" xfId="2174" xr:uid="{00000000-0005-0000-0000-00007E080000}"/>
    <cellStyle name="Финансовый 2 7 4 3 2" xfId="2175" xr:uid="{00000000-0005-0000-0000-00007F080000}"/>
    <cellStyle name="Финансовый 2 7 4 3 3" xfId="2176" xr:uid="{00000000-0005-0000-0000-000080080000}"/>
    <cellStyle name="Финансовый 2 7 4 4" xfId="2177" xr:uid="{00000000-0005-0000-0000-000081080000}"/>
    <cellStyle name="Финансовый 2 7 4 5" xfId="2178" xr:uid="{00000000-0005-0000-0000-000082080000}"/>
    <cellStyle name="Финансовый 2 7 5" xfId="2179" xr:uid="{00000000-0005-0000-0000-000083080000}"/>
    <cellStyle name="Финансовый 2 7 5 2" xfId="2180" xr:uid="{00000000-0005-0000-0000-000084080000}"/>
    <cellStyle name="Финансовый 2 7 5 2 2" xfId="2181" xr:uid="{00000000-0005-0000-0000-000085080000}"/>
    <cellStyle name="Финансовый 2 7 5 2 3" xfId="2182" xr:uid="{00000000-0005-0000-0000-000086080000}"/>
    <cellStyle name="Финансовый 2 7 5 3" xfId="2183" xr:uid="{00000000-0005-0000-0000-000087080000}"/>
    <cellStyle name="Финансовый 2 7 5 4" xfId="2184" xr:uid="{00000000-0005-0000-0000-000088080000}"/>
    <cellStyle name="Финансовый 2 7 6" xfId="2185" xr:uid="{00000000-0005-0000-0000-000089080000}"/>
    <cellStyle name="Финансовый 2 7 6 2" xfId="2186" xr:uid="{00000000-0005-0000-0000-00008A080000}"/>
    <cellStyle name="Финансовый 2 7 6 2 2" xfId="2187" xr:uid="{00000000-0005-0000-0000-00008B080000}"/>
    <cellStyle name="Финансовый 2 7 6 2 3" xfId="2188" xr:uid="{00000000-0005-0000-0000-00008C080000}"/>
    <cellStyle name="Финансовый 2 7 6 3" xfId="2189" xr:uid="{00000000-0005-0000-0000-00008D080000}"/>
    <cellStyle name="Финансовый 2 7 6 4" xfId="2190" xr:uid="{00000000-0005-0000-0000-00008E080000}"/>
    <cellStyle name="Финансовый 2 7 7" xfId="2191" xr:uid="{00000000-0005-0000-0000-00008F080000}"/>
    <cellStyle name="Финансовый 2 7 7 2" xfId="2192" xr:uid="{00000000-0005-0000-0000-000090080000}"/>
    <cellStyle name="Финансовый 2 7 7 2 2" xfId="2193" xr:uid="{00000000-0005-0000-0000-000091080000}"/>
    <cellStyle name="Финансовый 2 7 7 2 3" xfId="2194" xr:uid="{00000000-0005-0000-0000-000092080000}"/>
    <cellStyle name="Финансовый 2 7 7 3" xfId="2195" xr:uid="{00000000-0005-0000-0000-000093080000}"/>
    <cellStyle name="Финансовый 2 7 7 4" xfId="2196" xr:uid="{00000000-0005-0000-0000-000094080000}"/>
    <cellStyle name="Финансовый 2 7 8" xfId="2197" xr:uid="{00000000-0005-0000-0000-000095080000}"/>
    <cellStyle name="Финансовый 2 7 8 2" xfId="2198" xr:uid="{00000000-0005-0000-0000-000096080000}"/>
    <cellStyle name="Финансовый 2 7 8 2 2" xfId="2199" xr:uid="{00000000-0005-0000-0000-000097080000}"/>
    <cellStyle name="Финансовый 2 7 8 2 3" xfId="2200" xr:uid="{00000000-0005-0000-0000-000098080000}"/>
    <cellStyle name="Финансовый 2 7 8 3" xfId="2201" xr:uid="{00000000-0005-0000-0000-000099080000}"/>
    <cellStyle name="Финансовый 2 7 8 4" xfId="2202" xr:uid="{00000000-0005-0000-0000-00009A080000}"/>
    <cellStyle name="Финансовый 2 7 9" xfId="2203" xr:uid="{00000000-0005-0000-0000-00009B080000}"/>
    <cellStyle name="Финансовый 2 7 9 2" xfId="2204" xr:uid="{00000000-0005-0000-0000-00009C080000}"/>
    <cellStyle name="Финансовый 2 7 9 3" xfId="2205" xr:uid="{00000000-0005-0000-0000-00009D080000}"/>
    <cellStyle name="Финансовый 2 8" xfId="2206" xr:uid="{00000000-0005-0000-0000-00009E080000}"/>
    <cellStyle name="Финансовый 2 8 10" xfId="2207" xr:uid="{00000000-0005-0000-0000-00009F080000}"/>
    <cellStyle name="Финансовый 2 8 11" xfId="2208" xr:uid="{00000000-0005-0000-0000-0000A0080000}"/>
    <cellStyle name="Финансовый 2 8 12" xfId="2209" xr:uid="{00000000-0005-0000-0000-0000A1080000}"/>
    <cellStyle name="Финансовый 2 8 13" xfId="2210" xr:uid="{00000000-0005-0000-0000-0000A2080000}"/>
    <cellStyle name="Финансовый 2 8 2" xfId="2211" xr:uid="{00000000-0005-0000-0000-0000A3080000}"/>
    <cellStyle name="Финансовый 2 8 2 2" xfId="2212" xr:uid="{00000000-0005-0000-0000-0000A4080000}"/>
    <cellStyle name="Финансовый 2 8 2 2 2" xfId="2213" xr:uid="{00000000-0005-0000-0000-0000A5080000}"/>
    <cellStyle name="Финансовый 2 8 2 2 2 2" xfId="2214" xr:uid="{00000000-0005-0000-0000-0000A6080000}"/>
    <cellStyle name="Финансовый 2 8 2 2 2 2 2" xfId="2215" xr:uid="{00000000-0005-0000-0000-0000A7080000}"/>
    <cellStyle name="Финансовый 2 8 2 2 2 2 3" xfId="2216" xr:uid="{00000000-0005-0000-0000-0000A8080000}"/>
    <cellStyle name="Финансовый 2 8 2 2 2 3" xfId="2217" xr:uid="{00000000-0005-0000-0000-0000A9080000}"/>
    <cellStyle name="Финансовый 2 8 2 2 2 4" xfId="2218" xr:uid="{00000000-0005-0000-0000-0000AA080000}"/>
    <cellStyle name="Финансовый 2 8 2 2 3" xfId="2219" xr:uid="{00000000-0005-0000-0000-0000AB080000}"/>
    <cellStyle name="Финансовый 2 8 2 2 3 2" xfId="2220" xr:uid="{00000000-0005-0000-0000-0000AC080000}"/>
    <cellStyle name="Финансовый 2 8 2 2 3 3" xfId="2221" xr:uid="{00000000-0005-0000-0000-0000AD080000}"/>
    <cellStyle name="Финансовый 2 8 2 2 4" xfId="2222" xr:uid="{00000000-0005-0000-0000-0000AE080000}"/>
    <cellStyle name="Финансовый 2 8 2 2 5" xfId="2223" xr:uid="{00000000-0005-0000-0000-0000AF080000}"/>
    <cellStyle name="Финансовый 2 8 2 3" xfId="2224" xr:uid="{00000000-0005-0000-0000-0000B0080000}"/>
    <cellStyle name="Финансовый 2 8 2 3 2" xfId="2225" xr:uid="{00000000-0005-0000-0000-0000B1080000}"/>
    <cellStyle name="Финансовый 2 8 2 3 2 2" xfId="2226" xr:uid="{00000000-0005-0000-0000-0000B2080000}"/>
    <cellStyle name="Финансовый 2 8 2 3 2 2 2" xfId="2227" xr:uid="{00000000-0005-0000-0000-0000B3080000}"/>
    <cellStyle name="Финансовый 2 8 2 3 2 2 3" xfId="2228" xr:uid="{00000000-0005-0000-0000-0000B4080000}"/>
    <cellStyle name="Финансовый 2 8 2 3 2 3" xfId="2229" xr:uid="{00000000-0005-0000-0000-0000B5080000}"/>
    <cellStyle name="Финансовый 2 8 2 3 2 4" xfId="2230" xr:uid="{00000000-0005-0000-0000-0000B6080000}"/>
    <cellStyle name="Финансовый 2 8 2 3 3" xfId="2231" xr:uid="{00000000-0005-0000-0000-0000B7080000}"/>
    <cellStyle name="Финансовый 2 8 2 3 3 2" xfId="2232" xr:uid="{00000000-0005-0000-0000-0000B8080000}"/>
    <cellStyle name="Финансовый 2 8 2 3 3 3" xfId="2233" xr:uid="{00000000-0005-0000-0000-0000B9080000}"/>
    <cellStyle name="Финансовый 2 8 2 3 4" xfId="2234" xr:uid="{00000000-0005-0000-0000-0000BA080000}"/>
    <cellStyle name="Финансовый 2 8 2 3 5" xfId="2235" xr:uid="{00000000-0005-0000-0000-0000BB080000}"/>
    <cellStyle name="Финансовый 2 8 2 4" xfId="2236" xr:uid="{00000000-0005-0000-0000-0000BC080000}"/>
    <cellStyle name="Финансовый 2 8 2 4 2" xfId="2237" xr:uid="{00000000-0005-0000-0000-0000BD080000}"/>
    <cellStyle name="Финансовый 2 8 2 4 2 2" xfId="2238" xr:uid="{00000000-0005-0000-0000-0000BE080000}"/>
    <cellStyle name="Финансовый 2 8 2 4 2 3" xfId="2239" xr:uid="{00000000-0005-0000-0000-0000BF080000}"/>
    <cellStyle name="Финансовый 2 8 2 4 3" xfId="2240" xr:uid="{00000000-0005-0000-0000-0000C0080000}"/>
    <cellStyle name="Финансовый 2 8 2 4 4" xfId="2241" xr:uid="{00000000-0005-0000-0000-0000C1080000}"/>
    <cellStyle name="Финансовый 2 8 2 5" xfId="2242" xr:uid="{00000000-0005-0000-0000-0000C2080000}"/>
    <cellStyle name="Финансовый 2 8 2 5 2" xfId="2243" xr:uid="{00000000-0005-0000-0000-0000C3080000}"/>
    <cellStyle name="Финансовый 2 8 2 5 3" xfId="2244" xr:uid="{00000000-0005-0000-0000-0000C4080000}"/>
    <cellStyle name="Финансовый 2 8 2 6" xfId="2245" xr:uid="{00000000-0005-0000-0000-0000C5080000}"/>
    <cellStyle name="Финансовый 2 8 2 7" xfId="2246" xr:uid="{00000000-0005-0000-0000-0000C6080000}"/>
    <cellStyle name="Финансовый 2 8 2 8" xfId="2247" xr:uid="{00000000-0005-0000-0000-0000C7080000}"/>
    <cellStyle name="Финансовый 2 8 3" xfId="2248" xr:uid="{00000000-0005-0000-0000-0000C8080000}"/>
    <cellStyle name="Финансовый 2 8 3 2" xfId="2249" xr:uid="{00000000-0005-0000-0000-0000C9080000}"/>
    <cellStyle name="Финансовый 2 8 3 2 2" xfId="2250" xr:uid="{00000000-0005-0000-0000-0000CA080000}"/>
    <cellStyle name="Финансовый 2 8 3 2 2 2" xfId="2251" xr:uid="{00000000-0005-0000-0000-0000CB080000}"/>
    <cellStyle name="Финансовый 2 8 3 2 2 3" xfId="2252" xr:uid="{00000000-0005-0000-0000-0000CC080000}"/>
    <cellStyle name="Финансовый 2 8 3 2 3" xfId="2253" xr:uid="{00000000-0005-0000-0000-0000CD080000}"/>
    <cellStyle name="Финансовый 2 8 3 2 4" xfId="2254" xr:uid="{00000000-0005-0000-0000-0000CE080000}"/>
    <cellStyle name="Финансовый 2 8 3 3" xfId="2255" xr:uid="{00000000-0005-0000-0000-0000CF080000}"/>
    <cellStyle name="Финансовый 2 8 3 3 2" xfId="2256" xr:uid="{00000000-0005-0000-0000-0000D0080000}"/>
    <cellStyle name="Финансовый 2 8 3 3 3" xfId="2257" xr:uid="{00000000-0005-0000-0000-0000D1080000}"/>
    <cellStyle name="Финансовый 2 8 3 4" xfId="2258" xr:uid="{00000000-0005-0000-0000-0000D2080000}"/>
    <cellStyle name="Финансовый 2 8 3 5" xfId="2259" xr:uid="{00000000-0005-0000-0000-0000D3080000}"/>
    <cellStyle name="Финансовый 2 8 4" xfId="2260" xr:uid="{00000000-0005-0000-0000-0000D4080000}"/>
    <cellStyle name="Финансовый 2 8 4 2" xfId="2261" xr:uid="{00000000-0005-0000-0000-0000D5080000}"/>
    <cellStyle name="Финансовый 2 8 4 2 2" xfId="2262" xr:uid="{00000000-0005-0000-0000-0000D6080000}"/>
    <cellStyle name="Финансовый 2 8 4 2 2 2" xfId="2263" xr:uid="{00000000-0005-0000-0000-0000D7080000}"/>
    <cellStyle name="Финансовый 2 8 4 2 2 3" xfId="2264" xr:uid="{00000000-0005-0000-0000-0000D8080000}"/>
    <cellStyle name="Финансовый 2 8 4 2 3" xfId="2265" xr:uid="{00000000-0005-0000-0000-0000D9080000}"/>
    <cellStyle name="Финансовый 2 8 4 2 4" xfId="2266" xr:uid="{00000000-0005-0000-0000-0000DA080000}"/>
    <cellStyle name="Финансовый 2 8 4 3" xfId="2267" xr:uid="{00000000-0005-0000-0000-0000DB080000}"/>
    <cellStyle name="Финансовый 2 8 4 3 2" xfId="2268" xr:uid="{00000000-0005-0000-0000-0000DC080000}"/>
    <cellStyle name="Финансовый 2 8 4 3 3" xfId="2269" xr:uid="{00000000-0005-0000-0000-0000DD080000}"/>
    <cellStyle name="Финансовый 2 8 4 4" xfId="2270" xr:uid="{00000000-0005-0000-0000-0000DE080000}"/>
    <cellStyle name="Финансовый 2 8 4 5" xfId="2271" xr:uid="{00000000-0005-0000-0000-0000DF080000}"/>
    <cellStyle name="Финансовый 2 8 5" xfId="2272" xr:uid="{00000000-0005-0000-0000-0000E0080000}"/>
    <cellStyle name="Финансовый 2 8 5 2" xfId="2273" xr:uid="{00000000-0005-0000-0000-0000E1080000}"/>
    <cellStyle name="Финансовый 2 8 5 2 2" xfId="2274" xr:uid="{00000000-0005-0000-0000-0000E2080000}"/>
    <cellStyle name="Финансовый 2 8 5 2 3" xfId="2275" xr:uid="{00000000-0005-0000-0000-0000E3080000}"/>
    <cellStyle name="Финансовый 2 8 5 3" xfId="2276" xr:uid="{00000000-0005-0000-0000-0000E4080000}"/>
    <cellStyle name="Финансовый 2 8 5 4" xfId="2277" xr:uid="{00000000-0005-0000-0000-0000E5080000}"/>
    <cellStyle name="Финансовый 2 8 6" xfId="2278" xr:uid="{00000000-0005-0000-0000-0000E6080000}"/>
    <cellStyle name="Финансовый 2 8 6 2" xfId="2279" xr:uid="{00000000-0005-0000-0000-0000E7080000}"/>
    <cellStyle name="Финансовый 2 8 6 2 2" xfId="2280" xr:uid="{00000000-0005-0000-0000-0000E8080000}"/>
    <cellStyle name="Финансовый 2 8 6 2 3" xfId="2281" xr:uid="{00000000-0005-0000-0000-0000E9080000}"/>
    <cellStyle name="Финансовый 2 8 6 3" xfId="2282" xr:uid="{00000000-0005-0000-0000-0000EA080000}"/>
    <cellStyle name="Финансовый 2 8 6 4" xfId="2283" xr:uid="{00000000-0005-0000-0000-0000EB080000}"/>
    <cellStyle name="Финансовый 2 8 7" xfId="2284" xr:uid="{00000000-0005-0000-0000-0000EC080000}"/>
    <cellStyle name="Финансовый 2 8 7 2" xfId="2285" xr:uid="{00000000-0005-0000-0000-0000ED080000}"/>
    <cellStyle name="Финансовый 2 8 7 2 2" xfId="2286" xr:uid="{00000000-0005-0000-0000-0000EE080000}"/>
    <cellStyle name="Финансовый 2 8 7 2 3" xfId="2287" xr:uid="{00000000-0005-0000-0000-0000EF080000}"/>
    <cellStyle name="Финансовый 2 8 7 3" xfId="2288" xr:uid="{00000000-0005-0000-0000-0000F0080000}"/>
    <cellStyle name="Финансовый 2 8 7 4" xfId="2289" xr:uid="{00000000-0005-0000-0000-0000F1080000}"/>
    <cellStyle name="Финансовый 2 8 8" xfId="2290" xr:uid="{00000000-0005-0000-0000-0000F2080000}"/>
    <cellStyle name="Финансовый 2 8 8 2" xfId="2291" xr:uid="{00000000-0005-0000-0000-0000F3080000}"/>
    <cellStyle name="Финансовый 2 8 8 2 2" xfId="2292" xr:uid="{00000000-0005-0000-0000-0000F4080000}"/>
    <cellStyle name="Финансовый 2 8 8 2 3" xfId="2293" xr:uid="{00000000-0005-0000-0000-0000F5080000}"/>
    <cellStyle name="Финансовый 2 8 8 3" xfId="2294" xr:uid="{00000000-0005-0000-0000-0000F6080000}"/>
    <cellStyle name="Финансовый 2 8 8 4" xfId="2295" xr:uid="{00000000-0005-0000-0000-0000F7080000}"/>
    <cellStyle name="Финансовый 2 8 9" xfId="2296" xr:uid="{00000000-0005-0000-0000-0000F8080000}"/>
    <cellStyle name="Финансовый 2 8 9 2" xfId="2297" xr:uid="{00000000-0005-0000-0000-0000F9080000}"/>
    <cellStyle name="Финансовый 2 8 9 3" xfId="2298" xr:uid="{00000000-0005-0000-0000-0000FA080000}"/>
    <cellStyle name="Финансовый 2 9" xfId="2299" xr:uid="{00000000-0005-0000-0000-0000FB080000}"/>
    <cellStyle name="Финансовый 2 9 2" xfId="2300" xr:uid="{00000000-0005-0000-0000-0000FC080000}"/>
    <cellStyle name="Финансовый 2 9 3" xfId="2301" xr:uid="{00000000-0005-0000-0000-0000FD080000}"/>
    <cellStyle name="Финансовый 20" xfId="2302" xr:uid="{00000000-0005-0000-0000-0000FE080000}"/>
    <cellStyle name="Финансовый 21" xfId="2303" xr:uid="{00000000-0005-0000-0000-0000FF080000}"/>
    <cellStyle name="Финансовый 3" xfId="2304" xr:uid="{00000000-0005-0000-0000-000000090000}"/>
    <cellStyle name="Финансовый 3 10" xfId="2305" xr:uid="{00000000-0005-0000-0000-000001090000}"/>
    <cellStyle name="Финансовый 3 10 2" xfId="2306" xr:uid="{00000000-0005-0000-0000-000002090000}"/>
    <cellStyle name="Финансовый 3 10 2 2" xfId="2307" xr:uid="{00000000-0005-0000-0000-000003090000}"/>
    <cellStyle name="Финансовый 3 10 2 3" xfId="2308" xr:uid="{00000000-0005-0000-0000-000004090000}"/>
    <cellStyle name="Финансовый 3 10 3" xfId="2309" xr:uid="{00000000-0005-0000-0000-000005090000}"/>
    <cellStyle name="Финансовый 3 10 4" xfId="2310" xr:uid="{00000000-0005-0000-0000-000006090000}"/>
    <cellStyle name="Финансовый 3 11" xfId="2311" xr:uid="{00000000-0005-0000-0000-000007090000}"/>
    <cellStyle name="Финансовый 3 11 2" xfId="2312" xr:uid="{00000000-0005-0000-0000-000008090000}"/>
    <cellStyle name="Финансовый 3 11 2 2" xfId="2313" xr:uid="{00000000-0005-0000-0000-000009090000}"/>
    <cellStyle name="Финансовый 3 11 2 3" xfId="2314" xr:uid="{00000000-0005-0000-0000-00000A090000}"/>
    <cellStyle name="Финансовый 3 11 3" xfId="2315" xr:uid="{00000000-0005-0000-0000-00000B090000}"/>
    <cellStyle name="Финансовый 3 11 4" xfId="2316" xr:uid="{00000000-0005-0000-0000-00000C090000}"/>
    <cellStyle name="Финансовый 3 12" xfId="2317" xr:uid="{00000000-0005-0000-0000-00000D090000}"/>
    <cellStyle name="Финансовый 3 12 2" xfId="2318" xr:uid="{00000000-0005-0000-0000-00000E090000}"/>
    <cellStyle name="Финансовый 3 12 2 2" xfId="2319" xr:uid="{00000000-0005-0000-0000-00000F090000}"/>
    <cellStyle name="Финансовый 3 12 2 3" xfId="2320" xr:uid="{00000000-0005-0000-0000-000010090000}"/>
    <cellStyle name="Финансовый 3 12 3" xfId="2321" xr:uid="{00000000-0005-0000-0000-000011090000}"/>
    <cellStyle name="Финансовый 3 12 4" xfId="2322" xr:uid="{00000000-0005-0000-0000-000012090000}"/>
    <cellStyle name="Финансовый 3 13" xfId="2323" xr:uid="{00000000-0005-0000-0000-000013090000}"/>
    <cellStyle name="Финансовый 3 13 2" xfId="2324" xr:uid="{00000000-0005-0000-0000-000014090000}"/>
    <cellStyle name="Финансовый 3 13 3" xfId="2325" xr:uid="{00000000-0005-0000-0000-000015090000}"/>
    <cellStyle name="Финансовый 3 14" xfId="2326" xr:uid="{00000000-0005-0000-0000-000016090000}"/>
    <cellStyle name="Финансовый 3 15" xfId="2327" xr:uid="{00000000-0005-0000-0000-000017090000}"/>
    <cellStyle name="Финансовый 3 16" xfId="2328" xr:uid="{00000000-0005-0000-0000-000018090000}"/>
    <cellStyle name="Финансовый 3 17" xfId="2329" xr:uid="{00000000-0005-0000-0000-000019090000}"/>
    <cellStyle name="Финансовый 3 2" xfId="2330" xr:uid="{00000000-0005-0000-0000-00001A090000}"/>
    <cellStyle name="Финансовый 3 2 10" xfId="2331" xr:uid="{00000000-0005-0000-0000-00001B090000}"/>
    <cellStyle name="Финансовый 3 2 10 2" xfId="2332" xr:uid="{00000000-0005-0000-0000-00001C090000}"/>
    <cellStyle name="Финансовый 3 2 10 2 2" xfId="2333" xr:uid="{00000000-0005-0000-0000-00001D090000}"/>
    <cellStyle name="Финансовый 3 2 10 2 3" xfId="2334" xr:uid="{00000000-0005-0000-0000-00001E090000}"/>
    <cellStyle name="Финансовый 3 2 10 3" xfId="2335" xr:uid="{00000000-0005-0000-0000-00001F090000}"/>
    <cellStyle name="Финансовый 3 2 10 4" xfId="2336" xr:uid="{00000000-0005-0000-0000-000020090000}"/>
    <cellStyle name="Финансовый 3 2 11" xfId="2337" xr:uid="{00000000-0005-0000-0000-000021090000}"/>
    <cellStyle name="Финансовый 3 2 11 2" xfId="2338" xr:uid="{00000000-0005-0000-0000-000022090000}"/>
    <cellStyle name="Финансовый 3 2 11 2 2" xfId="2339" xr:uid="{00000000-0005-0000-0000-000023090000}"/>
    <cellStyle name="Финансовый 3 2 11 2 3" xfId="2340" xr:uid="{00000000-0005-0000-0000-000024090000}"/>
    <cellStyle name="Финансовый 3 2 11 3" xfId="2341" xr:uid="{00000000-0005-0000-0000-000025090000}"/>
    <cellStyle name="Финансовый 3 2 11 4" xfId="2342" xr:uid="{00000000-0005-0000-0000-000026090000}"/>
    <cellStyle name="Финансовый 3 2 12" xfId="2343" xr:uid="{00000000-0005-0000-0000-000027090000}"/>
    <cellStyle name="Финансовый 3 2 12 2" xfId="2344" xr:uid="{00000000-0005-0000-0000-000028090000}"/>
    <cellStyle name="Финансовый 3 2 12 3" xfId="2345" xr:uid="{00000000-0005-0000-0000-000029090000}"/>
    <cellStyle name="Финансовый 3 2 13" xfId="2346" xr:uid="{00000000-0005-0000-0000-00002A090000}"/>
    <cellStyle name="Финансовый 3 2 14" xfId="2347" xr:uid="{00000000-0005-0000-0000-00002B090000}"/>
    <cellStyle name="Финансовый 3 2 15" xfId="2348" xr:uid="{00000000-0005-0000-0000-00002C090000}"/>
    <cellStyle name="Финансовый 3 2 16" xfId="2349" xr:uid="{00000000-0005-0000-0000-00002D090000}"/>
    <cellStyle name="Финансовый 3 2 2" xfId="2350" xr:uid="{00000000-0005-0000-0000-00002E090000}"/>
    <cellStyle name="Финансовый 3 2 2 10" xfId="2351" xr:uid="{00000000-0005-0000-0000-00002F090000}"/>
    <cellStyle name="Финансовый 3 2 2 10 2" xfId="2352" xr:uid="{00000000-0005-0000-0000-000030090000}"/>
    <cellStyle name="Финансовый 3 2 2 10 3" xfId="2353" xr:uid="{00000000-0005-0000-0000-000031090000}"/>
    <cellStyle name="Финансовый 3 2 2 11" xfId="2354" xr:uid="{00000000-0005-0000-0000-000032090000}"/>
    <cellStyle name="Финансовый 3 2 2 12" xfId="2355" xr:uid="{00000000-0005-0000-0000-000033090000}"/>
    <cellStyle name="Финансовый 3 2 2 13" xfId="2356" xr:uid="{00000000-0005-0000-0000-000034090000}"/>
    <cellStyle name="Финансовый 3 2 2 14" xfId="2357" xr:uid="{00000000-0005-0000-0000-000035090000}"/>
    <cellStyle name="Финансовый 3 2 2 2" xfId="2358" xr:uid="{00000000-0005-0000-0000-000036090000}"/>
    <cellStyle name="Финансовый 3 2 2 2 10" xfId="2359" xr:uid="{00000000-0005-0000-0000-000037090000}"/>
    <cellStyle name="Финансовый 3 2 2 2 11" xfId="2360" xr:uid="{00000000-0005-0000-0000-000038090000}"/>
    <cellStyle name="Финансовый 3 2 2 2 12" xfId="2361" xr:uid="{00000000-0005-0000-0000-000039090000}"/>
    <cellStyle name="Финансовый 3 2 2 2 13" xfId="2362" xr:uid="{00000000-0005-0000-0000-00003A090000}"/>
    <cellStyle name="Финансовый 3 2 2 2 2" xfId="2363" xr:uid="{00000000-0005-0000-0000-00003B090000}"/>
    <cellStyle name="Финансовый 3 2 2 2 2 2" xfId="2364" xr:uid="{00000000-0005-0000-0000-00003C090000}"/>
    <cellStyle name="Финансовый 3 2 2 2 2 2 2" xfId="2365" xr:uid="{00000000-0005-0000-0000-00003D090000}"/>
    <cellStyle name="Финансовый 3 2 2 2 2 2 2 2" xfId="2366" xr:uid="{00000000-0005-0000-0000-00003E090000}"/>
    <cellStyle name="Финансовый 3 2 2 2 2 2 2 2 2" xfId="2367" xr:uid="{00000000-0005-0000-0000-00003F090000}"/>
    <cellStyle name="Финансовый 3 2 2 2 2 2 2 2 3" xfId="2368" xr:uid="{00000000-0005-0000-0000-000040090000}"/>
    <cellStyle name="Финансовый 3 2 2 2 2 2 2 3" xfId="2369" xr:uid="{00000000-0005-0000-0000-000041090000}"/>
    <cellStyle name="Финансовый 3 2 2 2 2 2 2 4" xfId="2370" xr:uid="{00000000-0005-0000-0000-000042090000}"/>
    <cellStyle name="Финансовый 3 2 2 2 2 2 3" xfId="2371" xr:uid="{00000000-0005-0000-0000-000043090000}"/>
    <cellStyle name="Финансовый 3 2 2 2 2 2 3 2" xfId="2372" xr:uid="{00000000-0005-0000-0000-000044090000}"/>
    <cellStyle name="Финансовый 3 2 2 2 2 2 3 3" xfId="2373" xr:uid="{00000000-0005-0000-0000-000045090000}"/>
    <cellStyle name="Финансовый 3 2 2 2 2 2 4" xfId="2374" xr:uid="{00000000-0005-0000-0000-000046090000}"/>
    <cellStyle name="Финансовый 3 2 2 2 2 2 5" xfId="2375" xr:uid="{00000000-0005-0000-0000-000047090000}"/>
    <cellStyle name="Финансовый 3 2 2 2 2 3" xfId="2376" xr:uid="{00000000-0005-0000-0000-000048090000}"/>
    <cellStyle name="Финансовый 3 2 2 2 2 3 2" xfId="2377" xr:uid="{00000000-0005-0000-0000-000049090000}"/>
    <cellStyle name="Финансовый 3 2 2 2 2 3 2 2" xfId="2378" xr:uid="{00000000-0005-0000-0000-00004A090000}"/>
    <cellStyle name="Финансовый 3 2 2 2 2 3 2 2 2" xfId="2379" xr:uid="{00000000-0005-0000-0000-00004B090000}"/>
    <cellStyle name="Финансовый 3 2 2 2 2 3 2 2 3" xfId="2380" xr:uid="{00000000-0005-0000-0000-00004C090000}"/>
    <cellStyle name="Финансовый 3 2 2 2 2 3 2 3" xfId="2381" xr:uid="{00000000-0005-0000-0000-00004D090000}"/>
    <cellStyle name="Финансовый 3 2 2 2 2 3 2 4" xfId="2382" xr:uid="{00000000-0005-0000-0000-00004E090000}"/>
    <cellStyle name="Финансовый 3 2 2 2 2 3 3" xfId="2383" xr:uid="{00000000-0005-0000-0000-00004F090000}"/>
    <cellStyle name="Финансовый 3 2 2 2 2 3 3 2" xfId="2384" xr:uid="{00000000-0005-0000-0000-000050090000}"/>
    <cellStyle name="Финансовый 3 2 2 2 2 3 3 3" xfId="2385" xr:uid="{00000000-0005-0000-0000-000051090000}"/>
    <cellStyle name="Финансовый 3 2 2 2 2 3 4" xfId="2386" xr:uid="{00000000-0005-0000-0000-000052090000}"/>
    <cellStyle name="Финансовый 3 2 2 2 2 3 5" xfId="2387" xr:uid="{00000000-0005-0000-0000-000053090000}"/>
    <cellStyle name="Финансовый 3 2 2 2 2 4" xfId="2388" xr:uid="{00000000-0005-0000-0000-000054090000}"/>
    <cellStyle name="Финансовый 3 2 2 2 2 4 2" xfId="2389" xr:uid="{00000000-0005-0000-0000-000055090000}"/>
    <cellStyle name="Финансовый 3 2 2 2 2 4 2 2" xfId="2390" xr:uid="{00000000-0005-0000-0000-000056090000}"/>
    <cellStyle name="Финансовый 3 2 2 2 2 4 2 3" xfId="2391" xr:uid="{00000000-0005-0000-0000-000057090000}"/>
    <cellStyle name="Финансовый 3 2 2 2 2 4 3" xfId="2392" xr:uid="{00000000-0005-0000-0000-000058090000}"/>
    <cellStyle name="Финансовый 3 2 2 2 2 4 4" xfId="2393" xr:uid="{00000000-0005-0000-0000-000059090000}"/>
    <cellStyle name="Финансовый 3 2 2 2 2 5" xfId="2394" xr:uid="{00000000-0005-0000-0000-00005A090000}"/>
    <cellStyle name="Финансовый 3 2 2 2 2 5 2" xfId="2395" xr:uid="{00000000-0005-0000-0000-00005B090000}"/>
    <cellStyle name="Финансовый 3 2 2 2 2 5 3" xfId="2396" xr:uid="{00000000-0005-0000-0000-00005C090000}"/>
    <cellStyle name="Финансовый 3 2 2 2 2 6" xfId="2397" xr:uid="{00000000-0005-0000-0000-00005D090000}"/>
    <cellStyle name="Финансовый 3 2 2 2 2 7" xfId="2398" xr:uid="{00000000-0005-0000-0000-00005E090000}"/>
    <cellStyle name="Финансовый 3 2 2 2 2 8" xfId="2399" xr:uid="{00000000-0005-0000-0000-00005F090000}"/>
    <cellStyle name="Финансовый 3 2 2 2 3" xfId="2400" xr:uid="{00000000-0005-0000-0000-000060090000}"/>
    <cellStyle name="Финансовый 3 2 2 2 3 2" xfId="2401" xr:uid="{00000000-0005-0000-0000-000061090000}"/>
    <cellStyle name="Финансовый 3 2 2 2 3 2 2" xfId="2402" xr:uid="{00000000-0005-0000-0000-000062090000}"/>
    <cellStyle name="Финансовый 3 2 2 2 3 2 2 2" xfId="2403" xr:uid="{00000000-0005-0000-0000-000063090000}"/>
    <cellStyle name="Финансовый 3 2 2 2 3 2 2 3" xfId="2404" xr:uid="{00000000-0005-0000-0000-000064090000}"/>
    <cellStyle name="Финансовый 3 2 2 2 3 2 3" xfId="2405" xr:uid="{00000000-0005-0000-0000-000065090000}"/>
    <cellStyle name="Финансовый 3 2 2 2 3 2 4" xfId="2406" xr:uid="{00000000-0005-0000-0000-000066090000}"/>
    <cellStyle name="Финансовый 3 2 2 2 3 3" xfId="2407" xr:uid="{00000000-0005-0000-0000-000067090000}"/>
    <cellStyle name="Финансовый 3 2 2 2 3 3 2" xfId="2408" xr:uid="{00000000-0005-0000-0000-000068090000}"/>
    <cellStyle name="Финансовый 3 2 2 2 3 3 3" xfId="2409" xr:uid="{00000000-0005-0000-0000-000069090000}"/>
    <cellStyle name="Финансовый 3 2 2 2 3 4" xfId="2410" xr:uid="{00000000-0005-0000-0000-00006A090000}"/>
    <cellStyle name="Финансовый 3 2 2 2 3 5" xfId="2411" xr:uid="{00000000-0005-0000-0000-00006B090000}"/>
    <cellStyle name="Финансовый 3 2 2 2 4" xfId="2412" xr:uid="{00000000-0005-0000-0000-00006C090000}"/>
    <cellStyle name="Финансовый 3 2 2 2 4 2" xfId="2413" xr:uid="{00000000-0005-0000-0000-00006D090000}"/>
    <cellStyle name="Финансовый 3 2 2 2 4 2 2" xfId="2414" xr:uid="{00000000-0005-0000-0000-00006E090000}"/>
    <cellStyle name="Финансовый 3 2 2 2 4 2 2 2" xfId="2415" xr:uid="{00000000-0005-0000-0000-00006F090000}"/>
    <cellStyle name="Финансовый 3 2 2 2 4 2 2 3" xfId="2416" xr:uid="{00000000-0005-0000-0000-000070090000}"/>
    <cellStyle name="Финансовый 3 2 2 2 4 2 3" xfId="2417" xr:uid="{00000000-0005-0000-0000-000071090000}"/>
    <cellStyle name="Финансовый 3 2 2 2 4 2 4" xfId="2418" xr:uid="{00000000-0005-0000-0000-000072090000}"/>
    <cellStyle name="Финансовый 3 2 2 2 4 3" xfId="2419" xr:uid="{00000000-0005-0000-0000-000073090000}"/>
    <cellStyle name="Финансовый 3 2 2 2 4 3 2" xfId="2420" xr:uid="{00000000-0005-0000-0000-000074090000}"/>
    <cellStyle name="Финансовый 3 2 2 2 4 3 3" xfId="2421" xr:uid="{00000000-0005-0000-0000-000075090000}"/>
    <cellStyle name="Финансовый 3 2 2 2 4 4" xfId="2422" xr:uid="{00000000-0005-0000-0000-000076090000}"/>
    <cellStyle name="Финансовый 3 2 2 2 4 5" xfId="2423" xr:uid="{00000000-0005-0000-0000-000077090000}"/>
    <cellStyle name="Финансовый 3 2 2 2 5" xfId="2424" xr:uid="{00000000-0005-0000-0000-000078090000}"/>
    <cellStyle name="Финансовый 3 2 2 2 5 2" xfId="2425" xr:uid="{00000000-0005-0000-0000-000079090000}"/>
    <cellStyle name="Финансовый 3 2 2 2 5 2 2" xfId="2426" xr:uid="{00000000-0005-0000-0000-00007A090000}"/>
    <cellStyle name="Финансовый 3 2 2 2 5 2 3" xfId="2427" xr:uid="{00000000-0005-0000-0000-00007B090000}"/>
    <cellStyle name="Финансовый 3 2 2 2 5 3" xfId="2428" xr:uid="{00000000-0005-0000-0000-00007C090000}"/>
    <cellStyle name="Финансовый 3 2 2 2 5 4" xfId="2429" xr:uid="{00000000-0005-0000-0000-00007D090000}"/>
    <cellStyle name="Финансовый 3 2 2 2 6" xfId="2430" xr:uid="{00000000-0005-0000-0000-00007E090000}"/>
    <cellStyle name="Финансовый 3 2 2 2 6 2" xfId="2431" xr:uid="{00000000-0005-0000-0000-00007F090000}"/>
    <cellStyle name="Финансовый 3 2 2 2 6 2 2" xfId="2432" xr:uid="{00000000-0005-0000-0000-000080090000}"/>
    <cellStyle name="Финансовый 3 2 2 2 6 2 3" xfId="2433" xr:uid="{00000000-0005-0000-0000-000081090000}"/>
    <cellStyle name="Финансовый 3 2 2 2 6 3" xfId="2434" xr:uid="{00000000-0005-0000-0000-000082090000}"/>
    <cellStyle name="Финансовый 3 2 2 2 6 4" xfId="2435" xr:uid="{00000000-0005-0000-0000-000083090000}"/>
    <cellStyle name="Финансовый 3 2 2 2 7" xfId="2436" xr:uid="{00000000-0005-0000-0000-000084090000}"/>
    <cellStyle name="Финансовый 3 2 2 2 7 2" xfId="2437" xr:uid="{00000000-0005-0000-0000-000085090000}"/>
    <cellStyle name="Финансовый 3 2 2 2 7 2 2" xfId="2438" xr:uid="{00000000-0005-0000-0000-000086090000}"/>
    <cellStyle name="Финансовый 3 2 2 2 7 2 3" xfId="2439" xr:uid="{00000000-0005-0000-0000-000087090000}"/>
    <cellStyle name="Финансовый 3 2 2 2 7 3" xfId="2440" xr:uid="{00000000-0005-0000-0000-000088090000}"/>
    <cellStyle name="Финансовый 3 2 2 2 7 4" xfId="2441" xr:uid="{00000000-0005-0000-0000-000089090000}"/>
    <cellStyle name="Финансовый 3 2 2 2 8" xfId="2442" xr:uid="{00000000-0005-0000-0000-00008A090000}"/>
    <cellStyle name="Финансовый 3 2 2 2 8 2" xfId="2443" xr:uid="{00000000-0005-0000-0000-00008B090000}"/>
    <cellStyle name="Финансовый 3 2 2 2 8 2 2" xfId="2444" xr:uid="{00000000-0005-0000-0000-00008C090000}"/>
    <cellStyle name="Финансовый 3 2 2 2 8 2 3" xfId="2445" xr:uid="{00000000-0005-0000-0000-00008D090000}"/>
    <cellStyle name="Финансовый 3 2 2 2 8 3" xfId="2446" xr:uid="{00000000-0005-0000-0000-00008E090000}"/>
    <cellStyle name="Финансовый 3 2 2 2 8 4" xfId="2447" xr:uid="{00000000-0005-0000-0000-00008F090000}"/>
    <cellStyle name="Финансовый 3 2 2 2 9" xfId="2448" xr:uid="{00000000-0005-0000-0000-000090090000}"/>
    <cellStyle name="Финансовый 3 2 2 2 9 2" xfId="2449" xr:uid="{00000000-0005-0000-0000-000091090000}"/>
    <cellStyle name="Финансовый 3 2 2 2 9 3" xfId="2450" xr:uid="{00000000-0005-0000-0000-000092090000}"/>
    <cellStyle name="Финансовый 3 2 2 3" xfId="2451" xr:uid="{00000000-0005-0000-0000-000093090000}"/>
    <cellStyle name="Финансовый 3 2 2 3 2" xfId="2452" xr:uid="{00000000-0005-0000-0000-000094090000}"/>
    <cellStyle name="Финансовый 3 2 2 3 2 2" xfId="2453" xr:uid="{00000000-0005-0000-0000-000095090000}"/>
    <cellStyle name="Финансовый 3 2 2 3 2 2 2" xfId="2454" xr:uid="{00000000-0005-0000-0000-000096090000}"/>
    <cellStyle name="Финансовый 3 2 2 3 2 2 2 2" xfId="2455" xr:uid="{00000000-0005-0000-0000-000097090000}"/>
    <cellStyle name="Финансовый 3 2 2 3 2 2 2 3" xfId="2456" xr:uid="{00000000-0005-0000-0000-000098090000}"/>
    <cellStyle name="Финансовый 3 2 2 3 2 2 3" xfId="2457" xr:uid="{00000000-0005-0000-0000-000099090000}"/>
    <cellStyle name="Финансовый 3 2 2 3 2 2 4" xfId="2458" xr:uid="{00000000-0005-0000-0000-00009A090000}"/>
    <cellStyle name="Финансовый 3 2 2 3 2 3" xfId="2459" xr:uid="{00000000-0005-0000-0000-00009B090000}"/>
    <cellStyle name="Финансовый 3 2 2 3 2 3 2" xfId="2460" xr:uid="{00000000-0005-0000-0000-00009C090000}"/>
    <cellStyle name="Финансовый 3 2 2 3 2 3 3" xfId="2461" xr:uid="{00000000-0005-0000-0000-00009D090000}"/>
    <cellStyle name="Финансовый 3 2 2 3 2 4" xfId="2462" xr:uid="{00000000-0005-0000-0000-00009E090000}"/>
    <cellStyle name="Финансовый 3 2 2 3 2 5" xfId="2463" xr:uid="{00000000-0005-0000-0000-00009F090000}"/>
    <cellStyle name="Финансовый 3 2 2 3 3" xfId="2464" xr:uid="{00000000-0005-0000-0000-0000A0090000}"/>
    <cellStyle name="Финансовый 3 2 2 3 3 2" xfId="2465" xr:uid="{00000000-0005-0000-0000-0000A1090000}"/>
    <cellStyle name="Финансовый 3 2 2 3 3 2 2" xfId="2466" xr:uid="{00000000-0005-0000-0000-0000A2090000}"/>
    <cellStyle name="Финансовый 3 2 2 3 3 2 2 2" xfId="2467" xr:uid="{00000000-0005-0000-0000-0000A3090000}"/>
    <cellStyle name="Финансовый 3 2 2 3 3 2 2 3" xfId="2468" xr:uid="{00000000-0005-0000-0000-0000A4090000}"/>
    <cellStyle name="Финансовый 3 2 2 3 3 2 3" xfId="2469" xr:uid="{00000000-0005-0000-0000-0000A5090000}"/>
    <cellStyle name="Финансовый 3 2 2 3 3 2 4" xfId="2470" xr:uid="{00000000-0005-0000-0000-0000A6090000}"/>
    <cellStyle name="Финансовый 3 2 2 3 3 3" xfId="2471" xr:uid="{00000000-0005-0000-0000-0000A7090000}"/>
    <cellStyle name="Финансовый 3 2 2 3 3 3 2" xfId="2472" xr:uid="{00000000-0005-0000-0000-0000A8090000}"/>
    <cellStyle name="Финансовый 3 2 2 3 3 3 3" xfId="2473" xr:uid="{00000000-0005-0000-0000-0000A9090000}"/>
    <cellStyle name="Финансовый 3 2 2 3 3 4" xfId="2474" xr:uid="{00000000-0005-0000-0000-0000AA090000}"/>
    <cellStyle name="Финансовый 3 2 2 3 3 5" xfId="2475" xr:uid="{00000000-0005-0000-0000-0000AB090000}"/>
    <cellStyle name="Финансовый 3 2 2 3 4" xfId="2476" xr:uid="{00000000-0005-0000-0000-0000AC090000}"/>
    <cellStyle name="Финансовый 3 2 2 3 4 2" xfId="2477" xr:uid="{00000000-0005-0000-0000-0000AD090000}"/>
    <cellStyle name="Финансовый 3 2 2 3 4 2 2" xfId="2478" xr:uid="{00000000-0005-0000-0000-0000AE090000}"/>
    <cellStyle name="Финансовый 3 2 2 3 4 2 3" xfId="2479" xr:uid="{00000000-0005-0000-0000-0000AF090000}"/>
    <cellStyle name="Финансовый 3 2 2 3 4 3" xfId="2480" xr:uid="{00000000-0005-0000-0000-0000B0090000}"/>
    <cellStyle name="Финансовый 3 2 2 3 4 4" xfId="2481" xr:uid="{00000000-0005-0000-0000-0000B1090000}"/>
    <cellStyle name="Финансовый 3 2 2 3 5" xfId="2482" xr:uid="{00000000-0005-0000-0000-0000B2090000}"/>
    <cellStyle name="Финансовый 3 2 2 3 5 2" xfId="2483" xr:uid="{00000000-0005-0000-0000-0000B3090000}"/>
    <cellStyle name="Финансовый 3 2 2 3 5 3" xfId="2484" xr:uid="{00000000-0005-0000-0000-0000B4090000}"/>
    <cellStyle name="Финансовый 3 2 2 3 6" xfId="2485" xr:uid="{00000000-0005-0000-0000-0000B5090000}"/>
    <cellStyle name="Финансовый 3 2 2 3 7" xfId="2486" xr:uid="{00000000-0005-0000-0000-0000B6090000}"/>
    <cellStyle name="Финансовый 3 2 2 3 8" xfId="2487" xr:uid="{00000000-0005-0000-0000-0000B7090000}"/>
    <cellStyle name="Финансовый 3 2 2 4" xfId="2488" xr:uid="{00000000-0005-0000-0000-0000B8090000}"/>
    <cellStyle name="Финансовый 3 2 2 4 2" xfId="2489" xr:uid="{00000000-0005-0000-0000-0000B9090000}"/>
    <cellStyle name="Финансовый 3 2 2 4 2 2" xfId="2490" xr:uid="{00000000-0005-0000-0000-0000BA090000}"/>
    <cellStyle name="Финансовый 3 2 2 4 2 2 2" xfId="2491" xr:uid="{00000000-0005-0000-0000-0000BB090000}"/>
    <cellStyle name="Финансовый 3 2 2 4 2 2 3" xfId="2492" xr:uid="{00000000-0005-0000-0000-0000BC090000}"/>
    <cellStyle name="Финансовый 3 2 2 4 2 3" xfId="2493" xr:uid="{00000000-0005-0000-0000-0000BD090000}"/>
    <cellStyle name="Финансовый 3 2 2 4 2 4" xfId="2494" xr:uid="{00000000-0005-0000-0000-0000BE090000}"/>
    <cellStyle name="Финансовый 3 2 2 4 3" xfId="2495" xr:uid="{00000000-0005-0000-0000-0000BF090000}"/>
    <cellStyle name="Финансовый 3 2 2 4 3 2" xfId="2496" xr:uid="{00000000-0005-0000-0000-0000C0090000}"/>
    <cellStyle name="Финансовый 3 2 2 4 3 3" xfId="2497" xr:uid="{00000000-0005-0000-0000-0000C1090000}"/>
    <cellStyle name="Финансовый 3 2 2 4 4" xfId="2498" xr:uid="{00000000-0005-0000-0000-0000C2090000}"/>
    <cellStyle name="Финансовый 3 2 2 4 5" xfId="2499" xr:uid="{00000000-0005-0000-0000-0000C3090000}"/>
    <cellStyle name="Финансовый 3 2 2 5" xfId="2500" xr:uid="{00000000-0005-0000-0000-0000C4090000}"/>
    <cellStyle name="Финансовый 3 2 2 5 2" xfId="2501" xr:uid="{00000000-0005-0000-0000-0000C5090000}"/>
    <cellStyle name="Финансовый 3 2 2 5 2 2" xfId="2502" xr:uid="{00000000-0005-0000-0000-0000C6090000}"/>
    <cellStyle name="Финансовый 3 2 2 5 2 2 2" xfId="2503" xr:uid="{00000000-0005-0000-0000-0000C7090000}"/>
    <cellStyle name="Финансовый 3 2 2 5 2 2 3" xfId="2504" xr:uid="{00000000-0005-0000-0000-0000C8090000}"/>
    <cellStyle name="Финансовый 3 2 2 5 2 3" xfId="2505" xr:uid="{00000000-0005-0000-0000-0000C9090000}"/>
    <cellStyle name="Финансовый 3 2 2 5 2 4" xfId="2506" xr:uid="{00000000-0005-0000-0000-0000CA090000}"/>
    <cellStyle name="Финансовый 3 2 2 5 3" xfId="2507" xr:uid="{00000000-0005-0000-0000-0000CB090000}"/>
    <cellStyle name="Финансовый 3 2 2 5 3 2" xfId="2508" xr:uid="{00000000-0005-0000-0000-0000CC090000}"/>
    <cellStyle name="Финансовый 3 2 2 5 3 3" xfId="2509" xr:uid="{00000000-0005-0000-0000-0000CD090000}"/>
    <cellStyle name="Финансовый 3 2 2 5 4" xfId="2510" xr:uid="{00000000-0005-0000-0000-0000CE090000}"/>
    <cellStyle name="Финансовый 3 2 2 5 5" xfId="2511" xr:uid="{00000000-0005-0000-0000-0000CF090000}"/>
    <cellStyle name="Финансовый 3 2 2 6" xfId="2512" xr:uid="{00000000-0005-0000-0000-0000D0090000}"/>
    <cellStyle name="Финансовый 3 2 2 6 2" xfId="2513" xr:uid="{00000000-0005-0000-0000-0000D1090000}"/>
    <cellStyle name="Финансовый 3 2 2 6 2 2" xfId="2514" xr:uid="{00000000-0005-0000-0000-0000D2090000}"/>
    <cellStyle name="Финансовый 3 2 2 6 2 3" xfId="2515" xr:uid="{00000000-0005-0000-0000-0000D3090000}"/>
    <cellStyle name="Финансовый 3 2 2 6 3" xfId="2516" xr:uid="{00000000-0005-0000-0000-0000D4090000}"/>
    <cellStyle name="Финансовый 3 2 2 6 4" xfId="2517" xr:uid="{00000000-0005-0000-0000-0000D5090000}"/>
    <cellStyle name="Финансовый 3 2 2 7" xfId="2518" xr:uid="{00000000-0005-0000-0000-0000D6090000}"/>
    <cellStyle name="Финансовый 3 2 2 7 2" xfId="2519" xr:uid="{00000000-0005-0000-0000-0000D7090000}"/>
    <cellStyle name="Финансовый 3 2 2 7 2 2" xfId="2520" xr:uid="{00000000-0005-0000-0000-0000D8090000}"/>
    <cellStyle name="Финансовый 3 2 2 7 2 3" xfId="2521" xr:uid="{00000000-0005-0000-0000-0000D9090000}"/>
    <cellStyle name="Финансовый 3 2 2 7 3" xfId="2522" xr:uid="{00000000-0005-0000-0000-0000DA090000}"/>
    <cellStyle name="Финансовый 3 2 2 7 4" xfId="2523" xr:uid="{00000000-0005-0000-0000-0000DB090000}"/>
    <cellStyle name="Финансовый 3 2 2 8" xfId="2524" xr:uid="{00000000-0005-0000-0000-0000DC090000}"/>
    <cellStyle name="Финансовый 3 2 2 8 2" xfId="2525" xr:uid="{00000000-0005-0000-0000-0000DD090000}"/>
    <cellStyle name="Финансовый 3 2 2 8 2 2" xfId="2526" xr:uid="{00000000-0005-0000-0000-0000DE090000}"/>
    <cellStyle name="Финансовый 3 2 2 8 2 3" xfId="2527" xr:uid="{00000000-0005-0000-0000-0000DF090000}"/>
    <cellStyle name="Финансовый 3 2 2 8 3" xfId="2528" xr:uid="{00000000-0005-0000-0000-0000E0090000}"/>
    <cellStyle name="Финансовый 3 2 2 8 4" xfId="2529" xr:uid="{00000000-0005-0000-0000-0000E1090000}"/>
    <cellStyle name="Финансовый 3 2 2 9" xfId="2530" xr:uid="{00000000-0005-0000-0000-0000E2090000}"/>
    <cellStyle name="Финансовый 3 2 2 9 2" xfId="2531" xr:uid="{00000000-0005-0000-0000-0000E3090000}"/>
    <cellStyle name="Финансовый 3 2 2 9 2 2" xfId="2532" xr:uid="{00000000-0005-0000-0000-0000E4090000}"/>
    <cellStyle name="Финансовый 3 2 2 9 2 3" xfId="2533" xr:uid="{00000000-0005-0000-0000-0000E5090000}"/>
    <cellStyle name="Финансовый 3 2 2 9 3" xfId="2534" xr:uid="{00000000-0005-0000-0000-0000E6090000}"/>
    <cellStyle name="Финансовый 3 2 2 9 4" xfId="2535" xr:uid="{00000000-0005-0000-0000-0000E7090000}"/>
    <cellStyle name="Финансовый 3 2 3" xfId="2536" xr:uid="{00000000-0005-0000-0000-0000E8090000}"/>
    <cellStyle name="Финансовый 3 2 3 10" xfId="2537" xr:uid="{00000000-0005-0000-0000-0000E9090000}"/>
    <cellStyle name="Финансовый 3 2 3 11" xfId="2538" xr:uid="{00000000-0005-0000-0000-0000EA090000}"/>
    <cellStyle name="Финансовый 3 2 3 12" xfId="2539" xr:uid="{00000000-0005-0000-0000-0000EB090000}"/>
    <cellStyle name="Финансовый 3 2 3 13" xfId="2540" xr:uid="{00000000-0005-0000-0000-0000EC090000}"/>
    <cellStyle name="Финансовый 3 2 3 2" xfId="2541" xr:uid="{00000000-0005-0000-0000-0000ED090000}"/>
    <cellStyle name="Финансовый 3 2 3 2 2" xfId="2542" xr:uid="{00000000-0005-0000-0000-0000EE090000}"/>
    <cellStyle name="Финансовый 3 2 3 2 2 2" xfId="2543" xr:uid="{00000000-0005-0000-0000-0000EF090000}"/>
    <cellStyle name="Финансовый 3 2 3 2 2 2 2" xfId="2544" xr:uid="{00000000-0005-0000-0000-0000F0090000}"/>
    <cellStyle name="Финансовый 3 2 3 2 2 2 2 2" xfId="2545" xr:uid="{00000000-0005-0000-0000-0000F1090000}"/>
    <cellStyle name="Финансовый 3 2 3 2 2 2 2 3" xfId="2546" xr:uid="{00000000-0005-0000-0000-0000F2090000}"/>
    <cellStyle name="Финансовый 3 2 3 2 2 2 3" xfId="2547" xr:uid="{00000000-0005-0000-0000-0000F3090000}"/>
    <cellStyle name="Финансовый 3 2 3 2 2 2 4" xfId="2548" xr:uid="{00000000-0005-0000-0000-0000F4090000}"/>
    <cellStyle name="Финансовый 3 2 3 2 2 3" xfId="2549" xr:uid="{00000000-0005-0000-0000-0000F5090000}"/>
    <cellStyle name="Финансовый 3 2 3 2 2 3 2" xfId="2550" xr:uid="{00000000-0005-0000-0000-0000F6090000}"/>
    <cellStyle name="Финансовый 3 2 3 2 2 3 3" xfId="2551" xr:uid="{00000000-0005-0000-0000-0000F7090000}"/>
    <cellStyle name="Финансовый 3 2 3 2 2 4" xfId="2552" xr:uid="{00000000-0005-0000-0000-0000F8090000}"/>
    <cellStyle name="Финансовый 3 2 3 2 2 5" xfId="2553" xr:uid="{00000000-0005-0000-0000-0000F9090000}"/>
    <cellStyle name="Финансовый 3 2 3 2 3" xfId="2554" xr:uid="{00000000-0005-0000-0000-0000FA090000}"/>
    <cellStyle name="Финансовый 3 2 3 2 3 2" xfId="2555" xr:uid="{00000000-0005-0000-0000-0000FB090000}"/>
    <cellStyle name="Финансовый 3 2 3 2 3 2 2" xfId="2556" xr:uid="{00000000-0005-0000-0000-0000FC090000}"/>
    <cellStyle name="Финансовый 3 2 3 2 3 2 2 2" xfId="2557" xr:uid="{00000000-0005-0000-0000-0000FD090000}"/>
    <cellStyle name="Финансовый 3 2 3 2 3 2 2 3" xfId="2558" xr:uid="{00000000-0005-0000-0000-0000FE090000}"/>
    <cellStyle name="Финансовый 3 2 3 2 3 2 3" xfId="2559" xr:uid="{00000000-0005-0000-0000-0000FF090000}"/>
    <cellStyle name="Финансовый 3 2 3 2 3 2 4" xfId="2560" xr:uid="{00000000-0005-0000-0000-0000000A0000}"/>
    <cellStyle name="Финансовый 3 2 3 2 3 3" xfId="2561" xr:uid="{00000000-0005-0000-0000-0000010A0000}"/>
    <cellStyle name="Финансовый 3 2 3 2 3 3 2" xfId="2562" xr:uid="{00000000-0005-0000-0000-0000020A0000}"/>
    <cellStyle name="Финансовый 3 2 3 2 3 3 3" xfId="2563" xr:uid="{00000000-0005-0000-0000-0000030A0000}"/>
    <cellStyle name="Финансовый 3 2 3 2 3 4" xfId="2564" xr:uid="{00000000-0005-0000-0000-0000040A0000}"/>
    <cellStyle name="Финансовый 3 2 3 2 3 5" xfId="2565" xr:uid="{00000000-0005-0000-0000-0000050A0000}"/>
    <cellStyle name="Финансовый 3 2 3 2 4" xfId="2566" xr:uid="{00000000-0005-0000-0000-0000060A0000}"/>
    <cellStyle name="Финансовый 3 2 3 2 4 2" xfId="2567" xr:uid="{00000000-0005-0000-0000-0000070A0000}"/>
    <cellStyle name="Финансовый 3 2 3 2 4 2 2" xfId="2568" xr:uid="{00000000-0005-0000-0000-0000080A0000}"/>
    <cellStyle name="Финансовый 3 2 3 2 4 2 3" xfId="2569" xr:uid="{00000000-0005-0000-0000-0000090A0000}"/>
    <cellStyle name="Финансовый 3 2 3 2 4 3" xfId="2570" xr:uid="{00000000-0005-0000-0000-00000A0A0000}"/>
    <cellStyle name="Финансовый 3 2 3 2 4 4" xfId="2571" xr:uid="{00000000-0005-0000-0000-00000B0A0000}"/>
    <cellStyle name="Финансовый 3 2 3 2 5" xfId="2572" xr:uid="{00000000-0005-0000-0000-00000C0A0000}"/>
    <cellStyle name="Финансовый 3 2 3 2 5 2" xfId="2573" xr:uid="{00000000-0005-0000-0000-00000D0A0000}"/>
    <cellStyle name="Финансовый 3 2 3 2 5 3" xfId="2574" xr:uid="{00000000-0005-0000-0000-00000E0A0000}"/>
    <cellStyle name="Финансовый 3 2 3 2 6" xfId="2575" xr:uid="{00000000-0005-0000-0000-00000F0A0000}"/>
    <cellStyle name="Финансовый 3 2 3 2 7" xfId="2576" xr:uid="{00000000-0005-0000-0000-0000100A0000}"/>
    <cellStyle name="Финансовый 3 2 3 2 8" xfId="2577" xr:uid="{00000000-0005-0000-0000-0000110A0000}"/>
    <cellStyle name="Финансовый 3 2 3 3" xfId="2578" xr:uid="{00000000-0005-0000-0000-0000120A0000}"/>
    <cellStyle name="Финансовый 3 2 3 3 2" xfId="2579" xr:uid="{00000000-0005-0000-0000-0000130A0000}"/>
    <cellStyle name="Финансовый 3 2 3 3 2 2" xfId="2580" xr:uid="{00000000-0005-0000-0000-0000140A0000}"/>
    <cellStyle name="Финансовый 3 2 3 3 2 2 2" xfId="2581" xr:uid="{00000000-0005-0000-0000-0000150A0000}"/>
    <cellStyle name="Финансовый 3 2 3 3 2 2 3" xfId="2582" xr:uid="{00000000-0005-0000-0000-0000160A0000}"/>
    <cellStyle name="Финансовый 3 2 3 3 2 3" xfId="2583" xr:uid="{00000000-0005-0000-0000-0000170A0000}"/>
    <cellStyle name="Финансовый 3 2 3 3 2 4" xfId="2584" xr:uid="{00000000-0005-0000-0000-0000180A0000}"/>
    <cellStyle name="Финансовый 3 2 3 3 3" xfId="2585" xr:uid="{00000000-0005-0000-0000-0000190A0000}"/>
    <cellStyle name="Финансовый 3 2 3 3 3 2" xfId="2586" xr:uid="{00000000-0005-0000-0000-00001A0A0000}"/>
    <cellStyle name="Финансовый 3 2 3 3 3 3" xfId="2587" xr:uid="{00000000-0005-0000-0000-00001B0A0000}"/>
    <cellStyle name="Финансовый 3 2 3 3 4" xfId="2588" xr:uid="{00000000-0005-0000-0000-00001C0A0000}"/>
    <cellStyle name="Финансовый 3 2 3 3 5" xfId="2589" xr:uid="{00000000-0005-0000-0000-00001D0A0000}"/>
    <cellStyle name="Финансовый 3 2 3 4" xfId="2590" xr:uid="{00000000-0005-0000-0000-00001E0A0000}"/>
    <cellStyle name="Финансовый 3 2 3 4 2" xfId="2591" xr:uid="{00000000-0005-0000-0000-00001F0A0000}"/>
    <cellStyle name="Финансовый 3 2 3 4 2 2" xfId="2592" xr:uid="{00000000-0005-0000-0000-0000200A0000}"/>
    <cellStyle name="Финансовый 3 2 3 4 2 2 2" xfId="2593" xr:uid="{00000000-0005-0000-0000-0000210A0000}"/>
    <cellStyle name="Финансовый 3 2 3 4 2 2 3" xfId="2594" xr:uid="{00000000-0005-0000-0000-0000220A0000}"/>
    <cellStyle name="Финансовый 3 2 3 4 2 3" xfId="2595" xr:uid="{00000000-0005-0000-0000-0000230A0000}"/>
    <cellStyle name="Финансовый 3 2 3 4 2 4" xfId="2596" xr:uid="{00000000-0005-0000-0000-0000240A0000}"/>
    <cellStyle name="Финансовый 3 2 3 4 3" xfId="2597" xr:uid="{00000000-0005-0000-0000-0000250A0000}"/>
    <cellStyle name="Финансовый 3 2 3 4 3 2" xfId="2598" xr:uid="{00000000-0005-0000-0000-0000260A0000}"/>
    <cellStyle name="Финансовый 3 2 3 4 3 3" xfId="2599" xr:uid="{00000000-0005-0000-0000-0000270A0000}"/>
    <cellStyle name="Финансовый 3 2 3 4 4" xfId="2600" xr:uid="{00000000-0005-0000-0000-0000280A0000}"/>
    <cellStyle name="Финансовый 3 2 3 4 5" xfId="2601" xr:uid="{00000000-0005-0000-0000-0000290A0000}"/>
    <cellStyle name="Финансовый 3 2 3 5" xfId="2602" xr:uid="{00000000-0005-0000-0000-00002A0A0000}"/>
    <cellStyle name="Финансовый 3 2 3 5 2" xfId="2603" xr:uid="{00000000-0005-0000-0000-00002B0A0000}"/>
    <cellStyle name="Финансовый 3 2 3 5 2 2" xfId="2604" xr:uid="{00000000-0005-0000-0000-00002C0A0000}"/>
    <cellStyle name="Финансовый 3 2 3 5 2 3" xfId="2605" xr:uid="{00000000-0005-0000-0000-00002D0A0000}"/>
    <cellStyle name="Финансовый 3 2 3 5 3" xfId="2606" xr:uid="{00000000-0005-0000-0000-00002E0A0000}"/>
    <cellStyle name="Финансовый 3 2 3 5 4" xfId="2607" xr:uid="{00000000-0005-0000-0000-00002F0A0000}"/>
    <cellStyle name="Финансовый 3 2 3 6" xfId="2608" xr:uid="{00000000-0005-0000-0000-0000300A0000}"/>
    <cellStyle name="Финансовый 3 2 3 6 2" xfId="2609" xr:uid="{00000000-0005-0000-0000-0000310A0000}"/>
    <cellStyle name="Финансовый 3 2 3 6 2 2" xfId="2610" xr:uid="{00000000-0005-0000-0000-0000320A0000}"/>
    <cellStyle name="Финансовый 3 2 3 6 2 3" xfId="2611" xr:uid="{00000000-0005-0000-0000-0000330A0000}"/>
    <cellStyle name="Финансовый 3 2 3 6 3" xfId="2612" xr:uid="{00000000-0005-0000-0000-0000340A0000}"/>
    <cellStyle name="Финансовый 3 2 3 6 4" xfId="2613" xr:uid="{00000000-0005-0000-0000-0000350A0000}"/>
    <cellStyle name="Финансовый 3 2 3 7" xfId="2614" xr:uid="{00000000-0005-0000-0000-0000360A0000}"/>
    <cellStyle name="Финансовый 3 2 3 7 2" xfId="2615" xr:uid="{00000000-0005-0000-0000-0000370A0000}"/>
    <cellStyle name="Финансовый 3 2 3 7 2 2" xfId="2616" xr:uid="{00000000-0005-0000-0000-0000380A0000}"/>
    <cellStyle name="Финансовый 3 2 3 7 2 3" xfId="2617" xr:uid="{00000000-0005-0000-0000-0000390A0000}"/>
    <cellStyle name="Финансовый 3 2 3 7 3" xfId="2618" xr:uid="{00000000-0005-0000-0000-00003A0A0000}"/>
    <cellStyle name="Финансовый 3 2 3 7 4" xfId="2619" xr:uid="{00000000-0005-0000-0000-00003B0A0000}"/>
    <cellStyle name="Финансовый 3 2 3 8" xfId="2620" xr:uid="{00000000-0005-0000-0000-00003C0A0000}"/>
    <cellStyle name="Финансовый 3 2 3 8 2" xfId="2621" xr:uid="{00000000-0005-0000-0000-00003D0A0000}"/>
    <cellStyle name="Финансовый 3 2 3 8 2 2" xfId="2622" xr:uid="{00000000-0005-0000-0000-00003E0A0000}"/>
    <cellStyle name="Финансовый 3 2 3 8 2 3" xfId="2623" xr:uid="{00000000-0005-0000-0000-00003F0A0000}"/>
    <cellStyle name="Финансовый 3 2 3 8 3" xfId="2624" xr:uid="{00000000-0005-0000-0000-0000400A0000}"/>
    <cellStyle name="Финансовый 3 2 3 8 4" xfId="2625" xr:uid="{00000000-0005-0000-0000-0000410A0000}"/>
    <cellStyle name="Финансовый 3 2 3 9" xfId="2626" xr:uid="{00000000-0005-0000-0000-0000420A0000}"/>
    <cellStyle name="Финансовый 3 2 3 9 2" xfId="2627" xr:uid="{00000000-0005-0000-0000-0000430A0000}"/>
    <cellStyle name="Финансовый 3 2 3 9 3" xfId="2628" xr:uid="{00000000-0005-0000-0000-0000440A0000}"/>
    <cellStyle name="Финансовый 3 2 4" xfId="2629" xr:uid="{00000000-0005-0000-0000-0000450A0000}"/>
    <cellStyle name="Финансовый 3 2 4 10" xfId="2630" xr:uid="{00000000-0005-0000-0000-0000460A0000}"/>
    <cellStyle name="Финансовый 3 2 4 11" xfId="2631" xr:uid="{00000000-0005-0000-0000-0000470A0000}"/>
    <cellStyle name="Финансовый 3 2 4 12" xfId="2632" xr:uid="{00000000-0005-0000-0000-0000480A0000}"/>
    <cellStyle name="Финансовый 3 2 4 13" xfId="2633" xr:uid="{00000000-0005-0000-0000-0000490A0000}"/>
    <cellStyle name="Финансовый 3 2 4 2" xfId="2634" xr:uid="{00000000-0005-0000-0000-00004A0A0000}"/>
    <cellStyle name="Финансовый 3 2 4 2 2" xfId="2635" xr:uid="{00000000-0005-0000-0000-00004B0A0000}"/>
    <cellStyle name="Финансовый 3 2 4 2 2 2" xfId="2636" xr:uid="{00000000-0005-0000-0000-00004C0A0000}"/>
    <cellStyle name="Финансовый 3 2 4 2 2 2 2" xfId="2637" xr:uid="{00000000-0005-0000-0000-00004D0A0000}"/>
    <cellStyle name="Финансовый 3 2 4 2 2 2 2 2" xfId="2638" xr:uid="{00000000-0005-0000-0000-00004E0A0000}"/>
    <cellStyle name="Финансовый 3 2 4 2 2 2 2 3" xfId="2639" xr:uid="{00000000-0005-0000-0000-00004F0A0000}"/>
    <cellStyle name="Финансовый 3 2 4 2 2 2 3" xfId="2640" xr:uid="{00000000-0005-0000-0000-0000500A0000}"/>
    <cellStyle name="Финансовый 3 2 4 2 2 2 4" xfId="2641" xr:uid="{00000000-0005-0000-0000-0000510A0000}"/>
    <cellStyle name="Финансовый 3 2 4 2 2 3" xfId="2642" xr:uid="{00000000-0005-0000-0000-0000520A0000}"/>
    <cellStyle name="Финансовый 3 2 4 2 2 3 2" xfId="2643" xr:uid="{00000000-0005-0000-0000-0000530A0000}"/>
    <cellStyle name="Финансовый 3 2 4 2 2 3 3" xfId="2644" xr:uid="{00000000-0005-0000-0000-0000540A0000}"/>
    <cellStyle name="Финансовый 3 2 4 2 2 4" xfId="2645" xr:uid="{00000000-0005-0000-0000-0000550A0000}"/>
    <cellStyle name="Финансовый 3 2 4 2 2 5" xfId="2646" xr:uid="{00000000-0005-0000-0000-0000560A0000}"/>
    <cellStyle name="Финансовый 3 2 4 2 3" xfId="2647" xr:uid="{00000000-0005-0000-0000-0000570A0000}"/>
    <cellStyle name="Финансовый 3 2 4 2 3 2" xfId="2648" xr:uid="{00000000-0005-0000-0000-0000580A0000}"/>
    <cellStyle name="Финансовый 3 2 4 2 3 2 2" xfId="2649" xr:uid="{00000000-0005-0000-0000-0000590A0000}"/>
    <cellStyle name="Финансовый 3 2 4 2 3 2 2 2" xfId="2650" xr:uid="{00000000-0005-0000-0000-00005A0A0000}"/>
    <cellStyle name="Финансовый 3 2 4 2 3 2 2 3" xfId="2651" xr:uid="{00000000-0005-0000-0000-00005B0A0000}"/>
    <cellStyle name="Финансовый 3 2 4 2 3 2 3" xfId="2652" xr:uid="{00000000-0005-0000-0000-00005C0A0000}"/>
    <cellStyle name="Финансовый 3 2 4 2 3 2 4" xfId="2653" xr:uid="{00000000-0005-0000-0000-00005D0A0000}"/>
    <cellStyle name="Финансовый 3 2 4 2 3 3" xfId="2654" xr:uid="{00000000-0005-0000-0000-00005E0A0000}"/>
    <cellStyle name="Финансовый 3 2 4 2 3 3 2" xfId="2655" xr:uid="{00000000-0005-0000-0000-00005F0A0000}"/>
    <cellStyle name="Финансовый 3 2 4 2 3 3 3" xfId="2656" xr:uid="{00000000-0005-0000-0000-0000600A0000}"/>
    <cellStyle name="Финансовый 3 2 4 2 3 4" xfId="2657" xr:uid="{00000000-0005-0000-0000-0000610A0000}"/>
    <cellStyle name="Финансовый 3 2 4 2 3 5" xfId="2658" xr:uid="{00000000-0005-0000-0000-0000620A0000}"/>
    <cellStyle name="Финансовый 3 2 4 2 4" xfId="2659" xr:uid="{00000000-0005-0000-0000-0000630A0000}"/>
    <cellStyle name="Финансовый 3 2 4 2 4 2" xfId="2660" xr:uid="{00000000-0005-0000-0000-0000640A0000}"/>
    <cellStyle name="Финансовый 3 2 4 2 4 2 2" xfId="2661" xr:uid="{00000000-0005-0000-0000-0000650A0000}"/>
    <cellStyle name="Финансовый 3 2 4 2 4 2 3" xfId="2662" xr:uid="{00000000-0005-0000-0000-0000660A0000}"/>
    <cellStyle name="Финансовый 3 2 4 2 4 3" xfId="2663" xr:uid="{00000000-0005-0000-0000-0000670A0000}"/>
    <cellStyle name="Финансовый 3 2 4 2 4 4" xfId="2664" xr:uid="{00000000-0005-0000-0000-0000680A0000}"/>
    <cellStyle name="Финансовый 3 2 4 2 5" xfId="2665" xr:uid="{00000000-0005-0000-0000-0000690A0000}"/>
    <cellStyle name="Финансовый 3 2 4 2 5 2" xfId="2666" xr:uid="{00000000-0005-0000-0000-00006A0A0000}"/>
    <cellStyle name="Финансовый 3 2 4 2 5 3" xfId="2667" xr:uid="{00000000-0005-0000-0000-00006B0A0000}"/>
    <cellStyle name="Финансовый 3 2 4 2 6" xfId="2668" xr:uid="{00000000-0005-0000-0000-00006C0A0000}"/>
    <cellStyle name="Финансовый 3 2 4 2 7" xfId="2669" xr:uid="{00000000-0005-0000-0000-00006D0A0000}"/>
    <cellStyle name="Финансовый 3 2 4 2 8" xfId="2670" xr:uid="{00000000-0005-0000-0000-00006E0A0000}"/>
    <cellStyle name="Финансовый 3 2 4 3" xfId="2671" xr:uid="{00000000-0005-0000-0000-00006F0A0000}"/>
    <cellStyle name="Финансовый 3 2 4 3 2" xfId="2672" xr:uid="{00000000-0005-0000-0000-0000700A0000}"/>
    <cellStyle name="Финансовый 3 2 4 3 2 2" xfId="2673" xr:uid="{00000000-0005-0000-0000-0000710A0000}"/>
    <cellStyle name="Финансовый 3 2 4 3 2 2 2" xfId="2674" xr:uid="{00000000-0005-0000-0000-0000720A0000}"/>
    <cellStyle name="Финансовый 3 2 4 3 2 2 3" xfId="2675" xr:uid="{00000000-0005-0000-0000-0000730A0000}"/>
    <cellStyle name="Финансовый 3 2 4 3 2 3" xfId="2676" xr:uid="{00000000-0005-0000-0000-0000740A0000}"/>
    <cellStyle name="Финансовый 3 2 4 3 2 4" xfId="2677" xr:uid="{00000000-0005-0000-0000-0000750A0000}"/>
    <cellStyle name="Финансовый 3 2 4 3 3" xfId="2678" xr:uid="{00000000-0005-0000-0000-0000760A0000}"/>
    <cellStyle name="Финансовый 3 2 4 3 3 2" xfId="2679" xr:uid="{00000000-0005-0000-0000-0000770A0000}"/>
    <cellStyle name="Финансовый 3 2 4 3 3 3" xfId="2680" xr:uid="{00000000-0005-0000-0000-0000780A0000}"/>
    <cellStyle name="Финансовый 3 2 4 3 4" xfId="2681" xr:uid="{00000000-0005-0000-0000-0000790A0000}"/>
    <cellStyle name="Финансовый 3 2 4 3 5" xfId="2682" xr:uid="{00000000-0005-0000-0000-00007A0A0000}"/>
    <cellStyle name="Финансовый 3 2 4 4" xfId="2683" xr:uid="{00000000-0005-0000-0000-00007B0A0000}"/>
    <cellStyle name="Финансовый 3 2 4 4 2" xfId="2684" xr:uid="{00000000-0005-0000-0000-00007C0A0000}"/>
    <cellStyle name="Финансовый 3 2 4 4 2 2" xfId="2685" xr:uid="{00000000-0005-0000-0000-00007D0A0000}"/>
    <cellStyle name="Финансовый 3 2 4 4 2 2 2" xfId="2686" xr:uid="{00000000-0005-0000-0000-00007E0A0000}"/>
    <cellStyle name="Финансовый 3 2 4 4 2 2 3" xfId="2687" xr:uid="{00000000-0005-0000-0000-00007F0A0000}"/>
    <cellStyle name="Финансовый 3 2 4 4 2 3" xfId="2688" xr:uid="{00000000-0005-0000-0000-0000800A0000}"/>
    <cellStyle name="Финансовый 3 2 4 4 2 4" xfId="2689" xr:uid="{00000000-0005-0000-0000-0000810A0000}"/>
    <cellStyle name="Финансовый 3 2 4 4 3" xfId="2690" xr:uid="{00000000-0005-0000-0000-0000820A0000}"/>
    <cellStyle name="Финансовый 3 2 4 4 3 2" xfId="2691" xr:uid="{00000000-0005-0000-0000-0000830A0000}"/>
    <cellStyle name="Финансовый 3 2 4 4 3 3" xfId="2692" xr:uid="{00000000-0005-0000-0000-0000840A0000}"/>
    <cellStyle name="Финансовый 3 2 4 4 4" xfId="2693" xr:uid="{00000000-0005-0000-0000-0000850A0000}"/>
    <cellStyle name="Финансовый 3 2 4 4 5" xfId="2694" xr:uid="{00000000-0005-0000-0000-0000860A0000}"/>
    <cellStyle name="Финансовый 3 2 4 5" xfId="2695" xr:uid="{00000000-0005-0000-0000-0000870A0000}"/>
    <cellStyle name="Финансовый 3 2 4 5 2" xfId="2696" xr:uid="{00000000-0005-0000-0000-0000880A0000}"/>
    <cellStyle name="Финансовый 3 2 4 5 2 2" xfId="2697" xr:uid="{00000000-0005-0000-0000-0000890A0000}"/>
    <cellStyle name="Финансовый 3 2 4 5 2 3" xfId="2698" xr:uid="{00000000-0005-0000-0000-00008A0A0000}"/>
    <cellStyle name="Финансовый 3 2 4 5 3" xfId="2699" xr:uid="{00000000-0005-0000-0000-00008B0A0000}"/>
    <cellStyle name="Финансовый 3 2 4 5 4" xfId="2700" xr:uid="{00000000-0005-0000-0000-00008C0A0000}"/>
    <cellStyle name="Финансовый 3 2 4 6" xfId="2701" xr:uid="{00000000-0005-0000-0000-00008D0A0000}"/>
    <cellStyle name="Финансовый 3 2 4 6 2" xfId="2702" xr:uid="{00000000-0005-0000-0000-00008E0A0000}"/>
    <cellStyle name="Финансовый 3 2 4 6 2 2" xfId="2703" xr:uid="{00000000-0005-0000-0000-00008F0A0000}"/>
    <cellStyle name="Финансовый 3 2 4 6 2 3" xfId="2704" xr:uid="{00000000-0005-0000-0000-0000900A0000}"/>
    <cellStyle name="Финансовый 3 2 4 6 3" xfId="2705" xr:uid="{00000000-0005-0000-0000-0000910A0000}"/>
    <cellStyle name="Финансовый 3 2 4 6 4" xfId="2706" xr:uid="{00000000-0005-0000-0000-0000920A0000}"/>
    <cellStyle name="Финансовый 3 2 4 7" xfId="2707" xr:uid="{00000000-0005-0000-0000-0000930A0000}"/>
    <cellStyle name="Финансовый 3 2 4 7 2" xfId="2708" xr:uid="{00000000-0005-0000-0000-0000940A0000}"/>
    <cellStyle name="Финансовый 3 2 4 7 2 2" xfId="2709" xr:uid="{00000000-0005-0000-0000-0000950A0000}"/>
    <cellStyle name="Финансовый 3 2 4 7 2 3" xfId="2710" xr:uid="{00000000-0005-0000-0000-0000960A0000}"/>
    <cellStyle name="Финансовый 3 2 4 7 3" xfId="2711" xr:uid="{00000000-0005-0000-0000-0000970A0000}"/>
    <cellStyle name="Финансовый 3 2 4 7 4" xfId="2712" xr:uid="{00000000-0005-0000-0000-0000980A0000}"/>
    <cellStyle name="Финансовый 3 2 4 8" xfId="2713" xr:uid="{00000000-0005-0000-0000-0000990A0000}"/>
    <cellStyle name="Финансовый 3 2 4 8 2" xfId="2714" xr:uid="{00000000-0005-0000-0000-00009A0A0000}"/>
    <cellStyle name="Финансовый 3 2 4 8 2 2" xfId="2715" xr:uid="{00000000-0005-0000-0000-00009B0A0000}"/>
    <cellStyle name="Финансовый 3 2 4 8 2 3" xfId="2716" xr:uid="{00000000-0005-0000-0000-00009C0A0000}"/>
    <cellStyle name="Финансовый 3 2 4 8 3" xfId="2717" xr:uid="{00000000-0005-0000-0000-00009D0A0000}"/>
    <cellStyle name="Финансовый 3 2 4 8 4" xfId="2718" xr:uid="{00000000-0005-0000-0000-00009E0A0000}"/>
    <cellStyle name="Финансовый 3 2 4 9" xfId="2719" xr:uid="{00000000-0005-0000-0000-00009F0A0000}"/>
    <cellStyle name="Финансовый 3 2 4 9 2" xfId="2720" xr:uid="{00000000-0005-0000-0000-0000A00A0000}"/>
    <cellStyle name="Финансовый 3 2 4 9 3" xfId="2721" xr:uid="{00000000-0005-0000-0000-0000A10A0000}"/>
    <cellStyle name="Финансовый 3 2 5" xfId="2722" xr:uid="{00000000-0005-0000-0000-0000A20A0000}"/>
    <cellStyle name="Финансовый 3 2 5 2" xfId="2723" xr:uid="{00000000-0005-0000-0000-0000A30A0000}"/>
    <cellStyle name="Финансовый 3 2 5 2 2" xfId="2724" xr:uid="{00000000-0005-0000-0000-0000A40A0000}"/>
    <cellStyle name="Финансовый 3 2 5 2 2 2" xfId="2725" xr:uid="{00000000-0005-0000-0000-0000A50A0000}"/>
    <cellStyle name="Финансовый 3 2 5 2 2 2 2" xfId="2726" xr:uid="{00000000-0005-0000-0000-0000A60A0000}"/>
    <cellStyle name="Финансовый 3 2 5 2 2 2 3" xfId="2727" xr:uid="{00000000-0005-0000-0000-0000A70A0000}"/>
    <cellStyle name="Финансовый 3 2 5 2 2 3" xfId="2728" xr:uid="{00000000-0005-0000-0000-0000A80A0000}"/>
    <cellStyle name="Финансовый 3 2 5 2 2 4" xfId="2729" xr:uid="{00000000-0005-0000-0000-0000A90A0000}"/>
    <cellStyle name="Финансовый 3 2 5 2 3" xfId="2730" xr:uid="{00000000-0005-0000-0000-0000AA0A0000}"/>
    <cellStyle name="Финансовый 3 2 5 2 3 2" xfId="2731" xr:uid="{00000000-0005-0000-0000-0000AB0A0000}"/>
    <cellStyle name="Финансовый 3 2 5 2 3 3" xfId="2732" xr:uid="{00000000-0005-0000-0000-0000AC0A0000}"/>
    <cellStyle name="Финансовый 3 2 5 2 4" xfId="2733" xr:uid="{00000000-0005-0000-0000-0000AD0A0000}"/>
    <cellStyle name="Финансовый 3 2 5 2 5" xfId="2734" xr:uid="{00000000-0005-0000-0000-0000AE0A0000}"/>
    <cellStyle name="Финансовый 3 2 5 3" xfId="2735" xr:uid="{00000000-0005-0000-0000-0000AF0A0000}"/>
    <cellStyle name="Финансовый 3 2 5 3 2" xfId="2736" xr:uid="{00000000-0005-0000-0000-0000B00A0000}"/>
    <cellStyle name="Финансовый 3 2 5 3 2 2" xfId="2737" xr:uid="{00000000-0005-0000-0000-0000B10A0000}"/>
    <cellStyle name="Финансовый 3 2 5 3 2 2 2" xfId="2738" xr:uid="{00000000-0005-0000-0000-0000B20A0000}"/>
    <cellStyle name="Финансовый 3 2 5 3 2 2 3" xfId="2739" xr:uid="{00000000-0005-0000-0000-0000B30A0000}"/>
    <cellStyle name="Финансовый 3 2 5 3 2 3" xfId="2740" xr:uid="{00000000-0005-0000-0000-0000B40A0000}"/>
    <cellStyle name="Финансовый 3 2 5 3 2 4" xfId="2741" xr:uid="{00000000-0005-0000-0000-0000B50A0000}"/>
    <cellStyle name="Финансовый 3 2 5 3 3" xfId="2742" xr:uid="{00000000-0005-0000-0000-0000B60A0000}"/>
    <cellStyle name="Финансовый 3 2 5 3 3 2" xfId="2743" xr:uid="{00000000-0005-0000-0000-0000B70A0000}"/>
    <cellStyle name="Финансовый 3 2 5 3 3 3" xfId="2744" xr:uid="{00000000-0005-0000-0000-0000B80A0000}"/>
    <cellStyle name="Финансовый 3 2 5 3 4" xfId="2745" xr:uid="{00000000-0005-0000-0000-0000B90A0000}"/>
    <cellStyle name="Финансовый 3 2 5 3 5" xfId="2746" xr:uid="{00000000-0005-0000-0000-0000BA0A0000}"/>
    <cellStyle name="Финансовый 3 2 5 4" xfId="2747" xr:uid="{00000000-0005-0000-0000-0000BB0A0000}"/>
    <cellStyle name="Финансовый 3 2 5 4 2" xfId="2748" xr:uid="{00000000-0005-0000-0000-0000BC0A0000}"/>
    <cellStyle name="Финансовый 3 2 5 4 2 2" xfId="2749" xr:uid="{00000000-0005-0000-0000-0000BD0A0000}"/>
    <cellStyle name="Финансовый 3 2 5 4 2 3" xfId="2750" xr:uid="{00000000-0005-0000-0000-0000BE0A0000}"/>
    <cellStyle name="Финансовый 3 2 5 4 3" xfId="2751" xr:uid="{00000000-0005-0000-0000-0000BF0A0000}"/>
    <cellStyle name="Финансовый 3 2 5 4 4" xfId="2752" xr:uid="{00000000-0005-0000-0000-0000C00A0000}"/>
    <cellStyle name="Финансовый 3 2 5 5" xfId="2753" xr:uid="{00000000-0005-0000-0000-0000C10A0000}"/>
    <cellStyle name="Финансовый 3 2 5 5 2" xfId="2754" xr:uid="{00000000-0005-0000-0000-0000C20A0000}"/>
    <cellStyle name="Финансовый 3 2 5 5 3" xfId="2755" xr:uid="{00000000-0005-0000-0000-0000C30A0000}"/>
    <cellStyle name="Финансовый 3 2 5 6" xfId="2756" xr:uid="{00000000-0005-0000-0000-0000C40A0000}"/>
    <cellStyle name="Финансовый 3 2 5 7" xfId="2757" xr:uid="{00000000-0005-0000-0000-0000C50A0000}"/>
    <cellStyle name="Финансовый 3 2 5 8" xfId="2758" xr:uid="{00000000-0005-0000-0000-0000C60A0000}"/>
    <cellStyle name="Финансовый 3 2 6" xfId="2759" xr:uid="{00000000-0005-0000-0000-0000C70A0000}"/>
    <cellStyle name="Финансовый 3 2 6 2" xfId="2760" xr:uid="{00000000-0005-0000-0000-0000C80A0000}"/>
    <cellStyle name="Финансовый 3 2 6 2 2" xfId="2761" xr:uid="{00000000-0005-0000-0000-0000C90A0000}"/>
    <cellStyle name="Финансовый 3 2 6 2 2 2" xfId="2762" xr:uid="{00000000-0005-0000-0000-0000CA0A0000}"/>
    <cellStyle name="Финансовый 3 2 6 2 2 3" xfId="2763" xr:uid="{00000000-0005-0000-0000-0000CB0A0000}"/>
    <cellStyle name="Финансовый 3 2 6 2 3" xfId="2764" xr:uid="{00000000-0005-0000-0000-0000CC0A0000}"/>
    <cellStyle name="Финансовый 3 2 6 2 4" xfId="2765" xr:uid="{00000000-0005-0000-0000-0000CD0A0000}"/>
    <cellStyle name="Финансовый 3 2 6 3" xfId="2766" xr:uid="{00000000-0005-0000-0000-0000CE0A0000}"/>
    <cellStyle name="Финансовый 3 2 6 3 2" xfId="2767" xr:uid="{00000000-0005-0000-0000-0000CF0A0000}"/>
    <cellStyle name="Финансовый 3 2 6 3 3" xfId="2768" xr:uid="{00000000-0005-0000-0000-0000D00A0000}"/>
    <cellStyle name="Финансовый 3 2 6 4" xfId="2769" xr:uid="{00000000-0005-0000-0000-0000D10A0000}"/>
    <cellStyle name="Финансовый 3 2 6 5" xfId="2770" xr:uid="{00000000-0005-0000-0000-0000D20A0000}"/>
    <cellStyle name="Финансовый 3 2 7" xfId="2771" xr:uid="{00000000-0005-0000-0000-0000D30A0000}"/>
    <cellStyle name="Финансовый 3 2 7 2" xfId="2772" xr:uid="{00000000-0005-0000-0000-0000D40A0000}"/>
    <cellStyle name="Финансовый 3 2 7 2 2" xfId="2773" xr:uid="{00000000-0005-0000-0000-0000D50A0000}"/>
    <cellStyle name="Финансовый 3 2 7 2 2 2" xfId="2774" xr:uid="{00000000-0005-0000-0000-0000D60A0000}"/>
    <cellStyle name="Финансовый 3 2 7 2 2 3" xfId="2775" xr:uid="{00000000-0005-0000-0000-0000D70A0000}"/>
    <cellStyle name="Финансовый 3 2 7 2 3" xfId="2776" xr:uid="{00000000-0005-0000-0000-0000D80A0000}"/>
    <cellStyle name="Финансовый 3 2 7 2 4" xfId="2777" xr:uid="{00000000-0005-0000-0000-0000D90A0000}"/>
    <cellStyle name="Финансовый 3 2 7 3" xfId="2778" xr:uid="{00000000-0005-0000-0000-0000DA0A0000}"/>
    <cellStyle name="Финансовый 3 2 7 3 2" xfId="2779" xr:uid="{00000000-0005-0000-0000-0000DB0A0000}"/>
    <cellStyle name="Финансовый 3 2 7 3 3" xfId="2780" xr:uid="{00000000-0005-0000-0000-0000DC0A0000}"/>
    <cellStyle name="Финансовый 3 2 7 4" xfId="2781" xr:uid="{00000000-0005-0000-0000-0000DD0A0000}"/>
    <cellStyle name="Финансовый 3 2 7 5" xfId="2782" xr:uid="{00000000-0005-0000-0000-0000DE0A0000}"/>
    <cellStyle name="Финансовый 3 2 8" xfId="2783" xr:uid="{00000000-0005-0000-0000-0000DF0A0000}"/>
    <cellStyle name="Финансовый 3 2 8 2" xfId="2784" xr:uid="{00000000-0005-0000-0000-0000E00A0000}"/>
    <cellStyle name="Финансовый 3 2 8 2 2" xfId="2785" xr:uid="{00000000-0005-0000-0000-0000E10A0000}"/>
    <cellStyle name="Финансовый 3 2 8 2 3" xfId="2786" xr:uid="{00000000-0005-0000-0000-0000E20A0000}"/>
    <cellStyle name="Финансовый 3 2 8 3" xfId="2787" xr:uid="{00000000-0005-0000-0000-0000E30A0000}"/>
    <cellStyle name="Финансовый 3 2 8 4" xfId="2788" xr:uid="{00000000-0005-0000-0000-0000E40A0000}"/>
    <cellStyle name="Финансовый 3 2 9" xfId="2789" xr:uid="{00000000-0005-0000-0000-0000E50A0000}"/>
    <cellStyle name="Финансовый 3 2 9 2" xfId="2790" xr:uid="{00000000-0005-0000-0000-0000E60A0000}"/>
    <cellStyle name="Финансовый 3 2 9 2 2" xfId="2791" xr:uid="{00000000-0005-0000-0000-0000E70A0000}"/>
    <cellStyle name="Финансовый 3 2 9 2 3" xfId="2792" xr:uid="{00000000-0005-0000-0000-0000E80A0000}"/>
    <cellStyle name="Финансовый 3 2 9 3" xfId="2793" xr:uid="{00000000-0005-0000-0000-0000E90A0000}"/>
    <cellStyle name="Финансовый 3 2 9 4" xfId="2794" xr:uid="{00000000-0005-0000-0000-0000EA0A0000}"/>
    <cellStyle name="Финансовый 3 3" xfId="2795" xr:uid="{00000000-0005-0000-0000-0000EB0A0000}"/>
    <cellStyle name="Финансовый 3 3 10" xfId="2796" xr:uid="{00000000-0005-0000-0000-0000EC0A0000}"/>
    <cellStyle name="Финансовый 3 3 10 2" xfId="2797" xr:uid="{00000000-0005-0000-0000-0000ED0A0000}"/>
    <cellStyle name="Финансовый 3 3 10 3" xfId="2798" xr:uid="{00000000-0005-0000-0000-0000EE0A0000}"/>
    <cellStyle name="Финансовый 3 3 11" xfId="2799" xr:uid="{00000000-0005-0000-0000-0000EF0A0000}"/>
    <cellStyle name="Финансовый 3 3 12" xfId="2800" xr:uid="{00000000-0005-0000-0000-0000F00A0000}"/>
    <cellStyle name="Финансовый 3 3 13" xfId="2801" xr:uid="{00000000-0005-0000-0000-0000F10A0000}"/>
    <cellStyle name="Финансовый 3 3 14" xfId="2802" xr:uid="{00000000-0005-0000-0000-0000F20A0000}"/>
    <cellStyle name="Финансовый 3 3 2" xfId="2803" xr:uid="{00000000-0005-0000-0000-0000F30A0000}"/>
    <cellStyle name="Финансовый 3 3 2 10" xfId="2804" xr:uid="{00000000-0005-0000-0000-0000F40A0000}"/>
    <cellStyle name="Финансовый 3 3 2 11" xfId="2805" xr:uid="{00000000-0005-0000-0000-0000F50A0000}"/>
    <cellStyle name="Финансовый 3 3 2 12" xfId="2806" xr:uid="{00000000-0005-0000-0000-0000F60A0000}"/>
    <cellStyle name="Финансовый 3 3 2 13" xfId="2807" xr:uid="{00000000-0005-0000-0000-0000F70A0000}"/>
    <cellStyle name="Финансовый 3 3 2 2" xfId="2808" xr:uid="{00000000-0005-0000-0000-0000F80A0000}"/>
    <cellStyle name="Финансовый 3 3 2 2 2" xfId="2809" xr:uid="{00000000-0005-0000-0000-0000F90A0000}"/>
    <cellStyle name="Финансовый 3 3 2 2 2 2" xfId="2810" xr:uid="{00000000-0005-0000-0000-0000FA0A0000}"/>
    <cellStyle name="Финансовый 3 3 2 2 2 2 2" xfId="2811" xr:uid="{00000000-0005-0000-0000-0000FB0A0000}"/>
    <cellStyle name="Финансовый 3 3 2 2 2 2 2 2" xfId="2812" xr:uid="{00000000-0005-0000-0000-0000FC0A0000}"/>
    <cellStyle name="Финансовый 3 3 2 2 2 2 2 3" xfId="2813" xr:uid="{00000000-0005-0000-0000-0000FD0A0000}"/>
    <cellStyle name="Финансовый 3 3 2 2 2 2 3" xfId="2814" xr:uid="{00000000-0005-0000-0000-0000FE0A0000}"/>
    <cellStyle name="Финансовый 3 3 2 2 2 2 4" xfId="2815" xr:uid="{00000000-0005-0000-0000-0000FF0A0000}"/>
    <cellStyle name="Финансовый 3 3 2 2 2 3" xfId="2816" xr:uid="{00000000-0005-0000-0000-0000000B0000}"/>
    <cellStyle name="Финансовый 3 3 2 2 2 3 2" xfId="2817" xr:uid="{00000000-0005-0000-0000-0000010B0000}"/>
    <cellStyle name="Финансовый 3 3 2 2 2 3 3" xfId="2818" xr:uid="{00000000-0005-0000-0000-0000020B0000}"/>
    <cellStyle name="Финансовый 3 3 2 2 2 4" xfId="2819" xr:uid="{00000000-0005-0000-0000-0000030B0000}"/>
    <cellStyle name="Финансовый 3 3 2 2 2 5" xfId="2820" xr:uid="{00000000-0005-0000-0000-0000040B0000}"/>
    <cellStyle name="Финансовый 3 3 2 2 3" xfId="2821" xr:uid="{00000000-0005-0000-0000-0000050B0000}"/>
    <cellStyle name="Финансовый 3 3 2 2 3 2" xfId="2822" xr:uid="{00000000-0005-0000-0000-0000060B0000}"/>
    <cellStyle name="Финансовый 3 3 2 2 3 2 2" xfId="2823" xr:uid="{00000000-0005-0000-0000-0000070B0000}"/>
    <cellStyle name="Финансовый 3 3 2 2 3 2 2 2" xfId="2824" xr:uid="{00000000-0005-0000-0000-0000080B0000}"/>
    <cellStyle name="Финансовый 3 3 2 2 3 2 2 3" xfId="2825" xr:uid="{00000000-0005-0000-0000-0000090B0000}"/>
    <cellStyle name="Финансовый 3 3 2 2 3 2 3" xfId="2826" xr:uid="{00000000-0005-0000-0000-00000A0B0000}"/>
    <cellStyle name="Финансовый 3 3 2 2 3 2 4" xfId="2827" xr:uid="{00000000-0005-0000-0000-00000B0B0000}"/>
    <cellStyle name="Финансовый 3 3 2 2 3 3" xfId="2828" xr:uid="{00000000-0005-0000-0000-00000C0B0000}"/>
    <cellStyle name="Финансовый 3 3 2 2 3 3 2" xfId="2829" xr:uid="{00000000-0005-0000-0000-00000D0B0000}"/>
    <cellStyle name="Финансовый 3 3 2 2 3 3 3" xfId="2830" xr:uid="{00000000-0005-0000-0000-00000E0B0000}"/>
    <cellStyle name="Финансовый 3 3 2 2 3 4" xfId="2831" xr:uid="{00000000-0005-0000-0000-00000F0B0000}"/>
    <cellStyle name="Финансовый 3 3 2 2 3 5" xfId="2832" xr:uid="{00000000-0005-0000-0000-0000100B0000}"/>
    <cellStyle name="Финансовый 3 3 2 2 4" xfId="2833" xr:uid="{00000000-0005-0000-0000-0000110B0000}"/>
    <cellStyle name="Финансовый 3 3 2 2 4 2" xfId="2834" xr:uid="{00000000-0005-0000-0000-0000120B0000}"/>
    <cellStyle name="Финансовый 3 3 2 2 4 2 2" xfId="2835" xr:uid="{00000000-0005-0000-0000-0000130B0000}"/>
    <cellStyle name="Финансовый 3 3 2 2 4 2 3" xfId="2836" xr:uid="{00000000-0005-0000-0000-0000140B0000}"/>
    <cellStyle name="Финансовый 3 3 2 2 4 3" xfId="2837" xr:uid="{00000000-0005-0000-0000-0000150B0000}"/>
    <cellStyle name="Финансовый 3 3 2 2 4 4" xfId="2838" xr:uid="{00000000-0005-0000-0000-0000160B0000}"/>
    <cellStyle name="Финансовый 3 3 2 2 5" xfId="2839" xr:uid="{00000000-0005-0000-0000-0000170B0000}"/>
    <cellStyle name="Финансовый 3 3 2 2 5 2" xfId="2840" xr:uid="{00000000-0005-0000-0000-0000180B0000}"/>
    <cellStyle name="Финансовый 3 3 2 2 5 3" xfId="2841" xr:uid="{00000000-0005-0000-0000-0000190B0000}"/>
    <cellStyle name="Финансовый 3 3 2 2 6" xfId="2842" xr:uid="{00000000-0005-0000-0000-00001A0B0000}"/>
    <cellStyle name="Финансовый 3 3 2 2 7" xfId="2843" xr:uid="{00000000-0005-0000-0000-00001B0B0000}"/>
    <cellStyle name="Финансовый 3 3 2 2 8" xfId="2844" xr:uid="{00000000-0005-0000-0000-00001C0B0000}"/>
    <cellStyle name="Финансовый 3 3 2 3" xfId="2845" xr:uid="{00000000-0005-0000-0000-00001D0B0000}"/>
    <cellStyle name="Финансовый 3 3 2 3 2" xfId="2846" xr:uid="{00000000-0005-0000-0000-00001E0B0000}"/>
    <cellStyle name="Финансовый 3 3 2 3 2 2" xfId="2847" xr:uid="{00000000-0005-0000-0000-00001F0B0000}"/>
    <cellStyle name="Финансовый 3 3 2 3 2 2 2" xfId="2848" xr:uid="{00000000-0005-0000-0000-0000200B0000}"/>
    <cellStyle name="Финансовый 3 3 2 3 2 2 3" xfId="2849" xr:uid="{00000000-0005-0000-0000-0000210B0000}"/>
    <cellStyle name="Финансовый 3 3 2 3 2 3" xfId="2850" xr:uid="{00000000-0005-0000-0000-0000220B0000}"/>
    <cellStyle name="Финансовый 3 3 2 3 2 4" xfId="2851" xr:uid="{00000000-0005-0000-0000-0000230B0000}"/>
    <cellStyle name="Финансовый 3 3 2 3 3" xfId="2852" xr:uid="{00000000-0005-0000-0000-0000240B0000}"/>
    <cellStyle name="Финансовый 3 3 2 3 3 2" xfId="2853" xr:uid="{00000000-0005-0000-0000-0000250B0000}"/>
    <cellStyle name="Финансовый 3 3 2 3 3 3" xfId="2854" xr:uid="{00000000-0005-0000-0000-0000260B0000}"/>
    <cellStyle name="Финансовый 3 3 2 3 4" xfId="2855" xr:uid="{00000000-0005-0000-0000-0000270B0000}"/>
    <cellStyle name="Финансовый 3 3 2 3 5" xfId="2856" xr:uid="{00000000-0005-0000-0000-0000280B0000}"/>
    <cellStyle name="Финансовый 3 3 2 4" xfId="2857" xr:uid="{00000000-0005-0000-0000-0000290B0000}"/>
    <cellStyle name="Финансовый 3 3 2 4 2" xfId="2858" xr:uid="{00000000-0005-0000-0000-00002A0B0000}"/>
    <cellStyle name="Финансовый 3 3 2 4 2 2" xfId="2859" xr:uid="{00000000-0005-0000-0000-00002B0B0000}"/>
    <cellStyle name="Финансовый 3 3 2 4 2 2 2" xfId="2860" xr:uid="{00000000-0005-0000-0000-00002C0B0000}"/>
    <cellStyle name="Финансовый 3 3 2 4 2 2 3" xfId="2861" xr:uid="{00000000-0005-0000-0000-00002D0B0000}"/>
    <cellStyle name="Финансовый 3 3 2 4 2 3" xfId="2862" xr:uid="{00000000-0005-0000-0000-00002E0B0000}"/>
    <cellStyle name="Финансовый 3 3 2 4 2 4" xfId="2863" xr:uid="{00000000-0005-0000-0000-00002F0B0000}"/>
    <cellStyle name="Финансовый 3 3 2 4 3" xfId="2864" xr:uid="{00000000-0005-0000-0000-0000300B0000}"/>
    <cellStyle name="Финансовый 3 3 2 4 3 2" xfId="2865" xr:uid="{00000000-0005-0000-0000-0000310B0000}"/>
    <cellStyle name="Финансовый 3 3 2 4 3 3" xfId="2866" xr:uid="{00000000-0005-0000-0000-0000320B0000}"/>
    <cellStyle name="Финансовый 3 3 2 4 4" xfId="2867" xr:uid="{00000000-0005-0000-0000-0000330B0000}"/>
    <cellStyle name="Финансовый 3 3 2 4 5" xfId="2868" xr:uid="{00000000-0005-0000-0000-0000340B0000}"/>
    <cellStyle name="Финансовый 3 3 2 5" xfId="2869" xr:uid="{00000000-0005-0000-0000-0000350B0000}"/>
    <cellStyle name="Финансовый 3 3 2 5 2" xfId="2870" xr:uid="{00000000-0005-0000-0000-0000360B0000}"/>
    <cellStyle name="Финансовый 3 3 2 5 2 2" xfId="2871" xr:uid="{00000000-0005-0000-0000-0000370B0000}"/>
    <cellStyle name="Финансовый 3 3 2 5 2 3" xfId="2872" xr:uid="{00000000-0005-0000-0000-0000380B0000}"/>
    <cellStyle name="Финансовый 3 3 2 5 3" xfId="2873" xr:uid="{00000000-0005-0000-0000-0000390B0000}"/>
    <cellStyle name="Финансовый 3 3 2 5 4" xfId="2874" xr:uid="{00000000-0005-0000-0000-00003A0B0000}"/>
    <cellStyle name="Финансовый 3 3 2 6" xfId="2875" xr:uid="{00000000-0005-0000-0000-00003B0B0000}"/>
    <cellStyle name="Финансовый 3 3 2 6 2" xfId="2876" xr:uid="{00000000-0005-0000-0000-00003C0B0000}"/>
    <cellStyle name="Финансовый 3 3 2 6 2 2" xfId="2877" xr:uid="{00000000-0005-0000-0000-00003D0B0000}"/>
    <cellStyle name="Финансовый 3 3 2 6 2 3" xfId="2878" xr:uid="{00000000-0005-0000-0000-00003E0B0000}"/>
    <cellStyle name="Финансовый 3 3 2 6 3" xfId="2879" xr:uid="{00000000-0005-0000-0000-00003F0B0000}"/>
    <cellStyle name="Финансовый 3 3 2 6 4" xfId="2880" xr:uid="{00000000-0005-0000-0000-0000400B0000}"/>
    <cellStyle name="Финансовый 3 3 2 7" xfId="2881" xr:uid="{00000000-0005-0000-0000-0000410B0000}"/>
    <cellStyle name="Финансовый 3 3 2 7 2" xfId="2882" xr:uid="{00000000-0005-0000-0000-0000420B0000}"/>
    <cellStyle name="Финансовый 3 3 2 7 2 2" xfId="2883" xr:uid="{00000000-0005-0000-0000-0000430B0000}"/>
    <cellStyle name="Финансовый 3 3 2 7 2 3" xfId="2884" xr:uid="{00000000-0005-0000-0000-0000440B0000}"/>
    <cellStyle name="Финансовый 3 3 2 7 3" xfId="2885" xr:uid="{00000000-0005-0000-0000-0000450B0000}"/>
    <cellStyle name="Финансовый 3 3 2 7 4" xfId="2886" xr:uid="{00000000-0005-0000-0000-0000460B0000}"/>
    <cellStyle name="Финансовый 3 3 2 8" xfId="2887" xr:uid="{00000000-0005-0000-0000-0000470B0000}"/>
    <cellStyle name="Финансовый 3 3 2 8 2" xfId="2888" xr:uid="{00000000-0005-0000-0000-0000480B0000}"/>
    <cellStyle name="Финансовый 3 3 2 8 2 2" xfId="2889" xr:uid="{00000000-0005-0000-0000-0000490B0000}"/>
    <cellStyle name="Финансовый 3 3 2 8 2 3" xfId="2890" xr:uid="{00000000-0005-0000-0000-00004A0B0000}"/>
    <cellStyle name="Финансовый 3 3 2 8 3" xfId="2891" xr:uid="{00000000-0005-0000-0000-00004B0B0000}"/>
    <cellStyle name="Финансовый 3 3 2 8 4" xfId="2892" xr:uid="{00000000-0005-0000-0000-00004C0B0000}"/>
    <cellStyle name="Финансовый 3 3 2 9" xfId="2893" xr:uid="{00000000-0005-0000-0000-00004D0B0000}"/>
    <cellStyle name="Финансовый 3 3 2 9 2" xfId="2894" xr:uid="{00000000-0005-0000-0000-00004E0B0000}"/>
    <cellStyle name="Финансовый 3 3 2 9 3" xfId="2895" xr:uid="{00000000-0005-0000-0000-00004F0B0000}"/>
    <cellStyle name="Финансовый 3 3 3" xfId="2896" xr:uid="{00000000-0005-0000-0000-0000500B0000}"/>
    <cellStyle name="Финансовый 3 3 3 2" xfId="2897" xr:uid="{00000000-0005-0000-0000-0000510B0000}"/>
    <cellStyle name="Финансовый 3 3 3 2 2" xfId="2898" xr:uid="{00000000-0005-0000-0000-0000520B0000}"/>
    <cellStyle name="Финансовый 3 3 3 2 2 2" xfId="2899" xr:uid="{00000000-0005-0000-0000-0000530B0000}"/>
    <cellStyle name="Финансовый 3 3 3 2 2 2 2" xfId="2900" xr:uid="{00000000-0005-0000-0000-0000540B0000}"/>
    <cellStyle name="Финансовый 3 3 3 2 2 2 3" xfId="2901" xr:uid="{00000000-0005-0000-0000-0000550B0000}"/>
    <cellStyle name="Финансовый 3 3 3 2 2 3" xfId="2902" xr:uid="{00000000-0005-0000-0000-0000560B0000}"/>
    <cellStyle name="Финансовый 3 3 3 2 2 4" xfId="2903" xr:uid="{00000000-0005-0000-0000-0000570B0000}"/>
    <cellStyle name="Финансовый 3 3 3 2 3" xfId="2904" xr:uid="{00000000-0005-0000-0000-0000580B0000}"/>
    <cellStyle name="Финансовый 3 3 3 2 3 2" xfId="2905" xr:uid="{00000000-0005-0000-0000-0000590B0000}"/>
    <cellStyle name="Финансовый 3 3 3 2 3 3" xfId="2906" xr:uid="{00000000-0005-0000-0000-00005A0B0000}"/>
    <cellStyle name="Финансовый 3 3 3 2 4" xfId="2907" xr:uid="{00000000-0005-0000-0000-00005B0B0000}"/>
    <cellStyle name="Финансовый 3 3 3 2 5" xfId="2908" xr:uid="{00000000-0005-0000-0000-00005C0B0000}"/>
    <cellStyle name="Финансовый 3 3 3 3" xfId="2909" xr:uid="{00000000-0005-0000-0000-00005D0B0000}"/>
    <cellStyle name="Финансовый 3 3 3 3 2" xfId="2910" xr:uid="{00000000-0005-0000-0000-00005E0B0000}"/>
    <cellStyle name="Финансовый 3 3 3 3 2 2" xfId="2911" xr:uid="{00000000-0005-0000-0000-00005F0B0000}"/>
    <cellStyle name="Финансовый 3 3 3 3 2 2 2" xfId="2912" xr:uid="{00000000-0005-0000-0000-0000600B0000}"/>
    <cellStyle name="Финансовый 3 3 3 3 2 2 3" xfId="2913" xr:uid="{00000000-0005-0000-0000-0000610B0000}"/>
    <cellStyle name="Финансовый 3 3 3 3 2 3" xfId="2914" xr:uid="{00000000-0005-0000-0000-0000620B0000}"/>
    <cellStyle name="Финансовый 3 3 3 3 2 4" xfId="2915" xr:uid="{00000000-0005-0000-0000-0000630B0000}"/>
    <cellStyle name="Финансовый 3 3 3 3 3" xfId="2916" xr:uid="{00000000-0005-0000-0000-0000640B0000}"/>
    <cellStyle name="Финансовый 3 3 3 3 3 2" xfId="2917" xr:uid="{00000000-0005-0000-0000-0000650B0000}"/>
    <cellStyle name="Финансовый 3 3 3 3 3 3" xfId="2918" xr:uid="{00000000-0005-0000-0000-0000660B0000}"/>
    <cellStyle name="Финансовый 3 3 3 3 4" xfId="2919" xr:uid="{00000000-0005-0000-0000-0000670B0000}"/>
    <cellStyle name="Финансовый 3 3 3 3 5" xfId="2920" xr:uid="{00000000-0005-0000-0000-0000680B0000}"/>
    <cellStyle name="Финансовый 3 3 3 4" xfId="2921" xr:uid="{00000000-0005-0000-0000-0000690B0000}"/>
    <cellStyle name="Финансовый 3 3 3 4 2" xfId="2922" xr:uid="{00000000-0005-0000-0000-00006A0B0000}"/>
    <cellStyle name="Финансовый 3 3 3 4 2 2" xfId="2923" xr:uid="{00000000-0005-0000-0000-00006B0B0000}"/>
    <cellStyle name="Финансовый 3 3 3 4 2 3" xfId="2924" xr:uid="{00000000-0005-0000-0000-00006C0B0000}"/>
    <cellStyle name="Финансовый 3 3 3 4 3" xfId="2925" xr:uid="{00000000-0005-0000-0000-00006D0B0000}"/>
    <cellStyle name="Финансовый 3 3 3 4 4" xfId="2926" xr:uid="{00000000-0005-0000-0000-00006E0B0000}"/>
    <cellStyle name="Финансовый 3 3 3 5" xfId="2927" xr:uid="{00000000-0005-0000-0000-00006F0B0000}"/>
    <cellStyle name="Финансовый 3 3 3 5 2" xfId="2928" xr:uid="{00000000-0005-0000-0000-0000700B0000}"/>
    <cellStyle name="Финансовый 3 3 3 5 3" xfId="2929" xr:uid="{00000000-0005-0000-0000-0000710B0000}"/>
    <cellStyle name="Финансовый 3 3 3 6" xfId="2930" xr:uid="{00000000-0005-0000-0000-0000720B0000}"/>
    <cellStyle name="Финансовый 3 3 3 7" xfId="2931" xr:uid="{00000000-0005-0000-0000-0000730B0000}"/>
    <cellStyle name="Финансовый 3 3 3 8" xfId="2932" xr:uid="{00000000-0005-0000-0000-0000740B0000}"/>
    <cellStyle name="Финансовый 3 3 4" xfId="2933" xr:uid="{00000000-0005-0000-0000-0000750B0000}"/>
    <cellStyle name="Финансовый 3 3 4 2" xfId="2934" xr:uid="{00000000-0005-0000-0000-0000760B0000}"/>
    <cellStyle name="Финансовый 3 3 4 2 2" xfId="2935" xr:uid="{00000000-0005-0000-0000-0000770B0000}"/>
    <cellStyle name="Финансовый 3 3 4 2 2 2" xfId="2936" xr:uid="{00000000-0005-0000-0000-0000780B0000}"/>
    <cellStyle name="Финансовый 3 3 4 2 2 3" xfId="2937" xr:uid="{00000000-0005-0000-0000-0000790B0000}"/>
    <cellStyle name="Финансовый 3 3 4 2 3" xfId="2938" xr:uid="{00000000-0005-0000-0000-00007A0B0000}"/>
    <cellStyle name="Финансовый 3 3 4 2 4" xfId="2939" xr:uid="{00000000-0005-0000-0000-00007B0B0000}"/>
    <cellStyle name="Финансовый 3 3 4 3" xfId="2940" xr:uid="{00000000-0005-0000-0000-00007C0B0000}"/>
    <cellStyle name="Финансовый 3 3 4 3 2" xfId="2941" xr:uid="{00000000-0005-0000-0000-00007D0B0000}"/>
    <cellStyle name="Финансовый 3 3 4 3 3" xfId="2942" xr:uid="{00000000-0005-0000-0000-00007E0B0000}"/>
    <cellStyle name="Финансовый 3 3 4 4" xfId="2943" xr:uid="{00000000-0005-0000-0000-00007F0B0000}"/>
    <cellStyle name="Финансовый 3 3 4 5" xfId="2944" xr:uid="{00000000-0005-0000-0000-0000800B0000}"/>
    <cellStyle name="Финансовый 3 3 5" xfId="2945" xr:uid="{00000000-0005-0000-0000-0000810B0000}"/>
    <cellStyle name="Финансовый 3 3 5 2" xfId="2946" xr:uid="{00000000-0005-0000-0000-0000820B0000}"/>
    <cellStyle name="Финансовый 3 3 5 2 2" xfId="2947" xr:uid="{00000000-0005-0000-0000-0000830B0000}"/>
    <cellStyle name="Финансовый 3 3 5 2 2 2" xfId="2948" xr:uid="{00000000-0005-0000-0000-0000840B0000}"/>
    <cellStyle name="Финансовый 3 3 5 2 2 3" xfId="2949" xr:uid="{00000000-0005-0000-0000-0000850B0000}"/>
    <cellStyle name="Финансовый 3 3 5 2 3" xfId="2950" xr:uid="{00000000-0005-0000-0000-0000860B0000}"/>
    <cellStyle name="Финансовый 3 3 5 2 4" xfId="2951" xr:uid="{00000000-0005-0000-0000-0000870B0000}"/>
    <cellStyle name="Финансовый 3 3 5 3" xfId="2952" xr:uid="{00000000-0005-0000-0000-0000880B0000}"/>
    <cellStyle name="Финансовый 3 3 5 3 2" xfId="2953" xr:uid="{00000000-0005-0000-0000-0000890B0000}"/>
    <cellStyle name="Финансовый 3 3 5 3 3" xfId="2954" xr:uid="{00000000-0005-0000-0000-00008A0B0000}"/>
    <cellStyle name="Финансовый 3 3 5 4" xfId="2955" xr:uid="{00000000-0005-0000-0000-00008B0B0000}"/>
    <cellStyle name="Финансовый 3 3 5 5" xfId="2956" xr:uid="{00000000-0005-0000-0000-00008C0B0000}"/>
    <cellStyle name="Финансовый 3 3 6" xfId="2957" xr:uid="{00000000-0005-0000-0000-00008D0B0000}"/>
    <cellStyle name="Финансовый 3 3 6 2" xfId="2958" xr:uid="{00000000-0005-0000-0000-00008E0B0000}"/>
    <cellStyle name="Финансовый 3 3 6 2 2" xfId="2959" xr:uid="{00000000-0005-0000-0000-00008F0B0000}"/>
    <cellStyle name="Финансовый 3 3 6 2 3" xfId="2960" xr:uid="{00000000-0005-0000-0000-0000900B0000}"/>
    <cellStyle name="Финансовый 3 3 6 3" xfId="2961" xr:uid="{00000000-0005-0000-0000-0000910B0000}"/>
    <cellStyle name="Финансовый 3 3 6 4" xfId="2962" xr:uid="{00000000-0005-0000-0000-0000920B0000}"/>
    <cellStyle name="Финансовый 3 3 7" xfId="2963" xr:uid="{00000000-0005-0000-0000-0000930B0000}"/>
    <cellStyle name="Финансовый 3 3 7 2" xfId="2964" xr:uid="{00000000-0005-0000-0000-0000940B0000}"/>
    <cellStyle name="Финансовый 3 3 7 2 2" xfId="2965" xr:uid="{00000000-0005-0000-0000-0000950B0000}"/>
    <cellStyle name="Финансовый 3 3 7 2 3" xfId="2966" xr:uid="{00000000-0005-0000-0000-0000960B0000}"/>
    <cellStyle name="Финансовый 3 3 7 3" xfId="2967" xr:uid="{00000000-0005-0000-0000-0000970B0000}"/>
    <cellStyle name="Финансовый 3 3 7 4" xfId="2968" xr:uid="{00000000-0005-0000-0000-0000980B0000}"/>
    <cellStyle name="Финансовый 3 3 8" xfId="2969" xr:uid="{00000000-0005-0000-0000-0000990B0000}"/>
    <cellStyle name="Финансовый 3 3 8 2" xfId="2970" xr:uid="{00000000-0005-0000-0000-00009A0B0000}"/>
    <cellStyle name="Финансовый 3 3 8 2 2" xfId="2971" xr:uid="{00000000-0005-0000-0000-00009B0B0000}"/>
    <cellStyle name="Финансовый 3 3 8 2 3" xfId="2972" xr:uid="{00000000-0005-0000-0000-00009C0B0000}"/>
    <cellStyle name="Финансовый 3 3 8 3" xfId="2973" xr:uid="{00000000-0005-0000-0000-00009D0B0000}"/>
    <cellStyle name="Финансовый 3 3 8 4" xfId="2974" xr:uid="{00000000-0005-0000-0000-00009E0B0000}"/>
    <cellStyle name="Финансовый 3 3 9" xfId="2975" xr:uid="{00000000-0005-0000-0000-00009F0B0000}"/>
    <cellStyle name="Финансовый 3 3 9 2" xfId="2976" xr:uid="{00000000-0005-0000-0000-0000A00B0000}"/>
    <cellStyle name="Финансовый 3 3 9 2 2" xfId="2977" xr:uid="{00000000-0005-0000-0000-0000A10B0000}"/>
    <cellStyle name="Финансовый 3 3 9 2 3" xfId="2978" xr:uid="{00000000-0005-0000-0000-0000A20B0000}"/>
    <cellStyle name="Финансовый 3 3 9 3" xfId="2979" xr:uid="{00000000-0005-0000-0000-0000A30B0000}"/>
    <cellStyle name="Финансовый 3 3 9 4" xfId="2980" xr:uid="{00000000-0005-0000-0000-0000A40B0000}"/>
    <cellStyle name="Финансовый 3 4" xfId="2981" xr:uid="{00000000-0005-0000-0000-0000A50B0000}"/>
    <cellStyle name="Финансовый 3 4 10" xfId="2982" xr:uid="{00000000-0005-0000-0000-0000A60B0000}"/>
    <cellStyle name="Финансовый 3 4 11" xfId="2983" xr:uid="{00000000-0005-0000-0000-0000A70B0000}"/>
    <cellStyle name="Финансовый 3 4 12" xfId="2984" xr:uid="{00000000-0005-0000-0000-0000A80B0000}"/>
    <cellStyle name="Финансовый 3 4 13" xfId="2985" xr:uid="{00000000-0005-0000-0000-0000A90B0000}"/>
    <cellStyle name="Финансовый 3 4 2" xfId="2986" xr:uid="{00000000-0005-0000-0000-0000AA0B0000}"/>
    <cellStyle name="Финансовый 3 4 2 2" xfId="2987" xr:uid="{00000000-0005-0000-0000-0000AB0B0000}"/>
    <cellStyle name="Финансовый 3 4 2 2 2" xfId="2988" xr:uid="{00000000-0005-0000-0000-0000AC0B0000}"/>
    <cellStyle name="Финансовый 3 4 2 2 2 2" xfId="2989" xr:uid="{00000000-0005-0000-0000-0000AD0B0000}"/>
    <cellStyle name="Финансовый 3 4 2 2 2 2 2" xfId="2990" xr:uid="{00000000-0005-0000-0000-0000AE0B0000}"/>
    <cellStyle name="Финансовый 3 4 2 2 2 2 3" xfId="2991" xr:uid="{00000000-0005-0000-0000-0000AF0B0000}"/>
    <cellStyle name="Финансовый 3 4 2 2 2 3" xfId="2992" xr:uid="{00000000-0005-0000-0000-0000B00B0000}"/>
    <cellStyle name="Финансовый 3 4 2 2 2 4" xfId="2993" xr:uid="{00000000-0005-0000-0000-0000B10B0000}"/>
    <cellStyle name="Финансовый 3 4 2 2 3" xfId="2994" xr:uid="{00000000-0005-0000-0000-0000B20B0000}"/>
    <cellStyle name="Финансовый 3 4 2 2 3 2" xfId="2995" xr:uid="{00000000-0005-0000-0000-0000B30B0000}"/>
    <cellStyle name="Финансовый 3 4 2 2 3 3" xfId="2996" xr:uid="{00000000-0005-0000-0000-0000B40B0000}"/>
    <cellStyle name="Финансовый 3 4 2 2 4" xfId="2997" xr:uid="{00000000-0005-0000-0000-0000B50B0000}"/>
    <cellStyle name="Финансовый 3 4 2 2 5" xfId="2998" xr:uid="{00000000-0005-0000-0000-0000B60B0000}"/>
    <cellStyle name="Финансовый 3 4 2 3" xfId="2999" xr:uid="{00000000-0005-0000-0000-0000B70B0000}"/>
    <cellStyle name="Финансовый 3 4 2 3 2" xfId="3000" xr:uid="{00000000-0005-0000-0000-0000B80B0000}"/>
    <cellStyle name="Финансовый 3 4 2 3 2 2" xfId="3001" xr:uid="{00000000-0005-0000-0000-0000B90B0000}"/>
    <cellStyle name="Финансовый 3 4 2 3 2 2 2" xfId="3002" xr:uid="{00000000-0005-0000-0000-0000BA0B0000}"/>
    <cellStyle name="Финансовый 3 4 2 3 2 2 3" xfId="3003" xr:uid="{00000000-0005-0000-0000-0000BB0B0000}"/>
    <cellStyle name="Финансовый 3 4 2 3 2 3" xfId="3004" xr:uid="{00000000-0005-0000-0000-0000BC0B0000}"/>
    <cellStyle name="Финансовый 3 4 2 3 2 4" xfId="3005" xr:uid="{00000000-0005-0000-0000-0000BD0B0000}"/>
    <cellStyle name="Финансовый 3 4 2 3 3" xfId="3006" xr:uid="{00000000-0005-0000-0000-0000BE0B0000}"/>
    <cellStyle name="Финансовый 3 4 2 3 3 2" xfId="3007" xr:uid="{00000000-0005-0000-0000-0000BF0B0000}"/>
    <cellStyle name="Финансовый 3 4 2 3 3 3" xfId="3008" xr:uid="{00000000-0005-0000-0000-0000C00B0000}"/>
    <cellStyle name="Финансовый 3 4 2 3 4" xfId="3009" xr:uid="{00000000-0005-0000-0000-0000C10B0000}"/>
    <cellStyle name="Финансовый 3 4 2 3 5" xfId="3010" xr:uid="{00000000-0005-0000-0000-0000C20B0000}"/>
    <cellStyle name="Финансовый 3 4 2 4" xfId="3011" xr:uid="{00000000-0005-0000-0000-0000C30B0000}"/>
    <cellStyle name="Финансовый 3 4 2 4 2" xfId="3012" xr:uid="{00000000-0005-0000-0000-0000C40B0000}"/>
    <cellStyle name="Финансовый 3 4 2 4 2 2" xfId="3013" xr:uid="{00000000-0005-0000-0000-0000C50B0000}"/>
    <cellStyle name="Финансовый 3 4 2 4 2 3" xfId="3014" xr:uid="{00000000-0005-0000-0000-0000C60B0000}"/>
    <cellStyle name="Финансовый 3 4 2 4 3" xfId="3015" xr:uid="{00000000-0005-0000-0000-0000C70B0000}"/>
    <cellStyle name="Финансовый 3 4 2 4 4" xfId="3016" xr:uid="{00000000-0005-0000-0000-0000C80B0000}"/>
    <cellStyle name="Финансовый 3 4 2 5" xfId="3017" xr:uid="{00000000-0005-0000-0000-0000C90B0000}"/>
    <cellStyle name="Финансовый 3 4 2 5 2" xfId="3018" xr:uid="{00000000-0005-0000-0000-0000CA0B0000}"/>
    <cellStyle name="Финансовый 3 4 2 5 3" xfId="3019" xr:uid="{00000000-0005-0000-0000-0000CB0B0000}"/>
    <cellStyle name="Финансовый 3 4 2 6" xfId="3020" xr:uid="{00000000-0005-0000-0000-0000CC0B0000}"/>
    <cellStyle name="Финансовый 3 4 2 7" xfId="3021" xr:uid="{00000000-0005-0000-0000-0000CD0B0000}"/>
    <cellStyle name="Финансовый 3 4 2 8" xfId="3022" xr:uid="{00000000-0005-0000-0000-0000CE0B0000}"/>
    <cellStyle name="Финансовый 3 4 3" xfId="3023" xr:uid="{00000000-0005-0000-0000-0000CF0B0000}"/>
    <cellStyle name="Финансовый 3 4 3 2" xfId="3024" xr:uid="{00000000-0005-0000-0000-0000D00B0000}"/>
    <cellStyle name="Финансовый 3 4 3 2 2" xfId="3025" xr:uid="{00000000-0005-0000-0000-0000D10B0000}"/>
    <cellStyle name="Финансовый 3 4 3 2 2 2" xfId="3026" xr:uid="{00000000-0005-0000-0000-0000D20B0000}"/>
    <cellStyle name="Финансовый 3 4 3 2 2 3" xfId="3027" xr:uid="{00000000-0005-0000-0000-0000D30B0000}"/>
    <cellStyle name="Финансовый 3 4 3 2 3" xfId="3028" xr:uid="{00000000-0005-0000-0000-0000D40B0000}"/>
    <cellStyle name="Финансовый 3 4 3 2 4" xfId="3029" xr:uid="{00000000-0005-0000-0000-0000D50B0000}"/>
    <cellStyle name="Финансовый 3 4 3 3" xfId="3030" xr:uid="{00000000-0005-0000-0000-0000D60B0000}"/>
    <cellStyle name="Финансовый 3 4 3 3 2" xfId="3031" xr:uid="{00000000-0005-0000-0000-0000D70B0000}"/>
    <cellStyle name="Финансовый 3 4 3 3 3" xfId="3032" xr:uid="{00000000-0005-0000-0000-0000D80B0000}"/>
    <cellStyle name="Финансовый 3 4 3 4" xfId="3033" xr:uid="{00000000-0005-0000-0000-0000D90B0000}"/>
    <cellStyle name="Финансовый 3 4 3 5" xfId="3034" xr:uid="{00000000-0005-0000-0000-0000DA0B0000}"/>
    <cellStyle name="Финансовый 3 4 4" xfId="3035" xr:uid="{00000000-0005-0000-0000-0000DB0B0000}"/>
    <cellStyle name="Финансовый 3 4 4 2" xfId="3036" xr:uid="{00000000-0005-0000-0000-0000DC0B0000}"/>
    <cellStyle name="Финансовый 3 4 4 2 2" xfId="3037" xr:uid="{00000000-0005-0000-0000-0000DD0B0000}"/>
    <cellStyle name="Финансовый 3 4 4 2 2 2" xfId="3038" xr:uid="{00000000-0005-0000-0000-0000DE0B0000}"/>
    <cellStyle name="Финансовый 3 4 4 2 2 3" xfId="3039" xr:uid="{00000000-0005-0000-0000-0000DF0B0000}"/>
    <cellStyle name="Финансовый 3 4 4 2 3" xfId="3040" xr:uid="{00000000-0005-0000-0000-0000E00B0000}"/>
    <cellStyle name="Финансовый 3 4 4 2 4" xfId="3041" xr:uid="{00000000-0005-0000-0000-0000E10B0000}"/>
    <cellStyle name="Финансовый 3 4 4 3" xfId="3042" xr:uid="{00000000-0005-0000-0000-0000E20B0000}"/>
    <cellStyle name="Финансовый 3 4 4 3 2" xfId="3043" xr:uid="{00000000-0005-0000-0000-0000E30B0000}"/>
    <cellStyle name="Финансовый 3 4 4 3 3" xfId="3044" xr:uid="{00000000-0005-0000-0000-0000E40B0000}"/>
    <cellStyle name="Финансовый 3 4 4 4" xfId="3045" xr:uid="{00000000-0005-0000-0000-0000E50B0000}"/>
    <cellStyle name="Финансовый 3 4 4 5" xfId="3046" xr:uid="{00000000-0005-0000-0000-0000E60B0000}"/>
    <cellStyle name="Финансовый 3 4 5" xfId="3047" xr:uid="{00000000-0005-0000-0000-0000E70B0000}"/>
    <cellStyle name="Финансовый 3 4 5 2" xfId="3048" xr:uid="{00000000-0005-0000-0000-0000E80B0000}"/>
    <cellStyle name="Финансовый 3 4 5 2 2" xfId="3049" xr:uid="{00000000-0005-0000-0000-0000E90B0000}"/>
    <cellStyle name="Финансовый 3 4 5 2 3" xfId="3050" xr:uid="{00000000-0005-0000-0000-0000EA0B0000}"/>
    <cellStyle name="Финансовый 3 4 5 3" xfId="3051" xr:uid="{00000000-0005-0000-0000-0000EB0B0000}"/>
    <cellStyle name="Финансовый 3 4 5 4" xfId="3052" xr:uid="{00000000-0005-0000-0000-0000EC0B0000}"/>
    <cellStyle name="Финансовый 3 4 6" xfId="3053" xr:uid="{00000000-0005-0000-0000-0000ED0B0000}"/>
    <cellStyle name="Финансовый 3 4 6 2" xfId="3054" xr:uid="{00000000-0005-0000-0000-0000EE0B0000}"/>
    <cellStyle name="Финансовый 3 4 6 2 2" xfId="3055" xr:uid="{00000000-0005-0000-0000-0000EF0B0000}"/>
    <cellStyle name="Финансовый 3 4 6 2 3" xfId="3056" xr:uid="{00000000-0005-0000-0000-0000F00B0000}"/>
    <cellStyle name="Финансовый 3 4 6 3" xfId="3057" xr:uid="{00000000-0005-0000-0000-0000F10B0000}"/>
    <cellStyle name="Финансовый 3 4 6 4" xfId="3058" xr:uid="{00000000-0005-0000-0000-0000F20B0000}"/>
    <cellStyle name="Финансовый 3 4 7" xfId="3059" xr:uid="{00000000-0005-0000-0000-0000F30B0000}"/>
    <cellStyle name="Финансовый 3 4 7 2" xfId="3060" xr:uid="{00000000-0005-0000-0000-0000F40B0000}"/>
    <cellStyle name="Финансовый 3 4 7 2 2" xfId="3061" xr:uid="{00000000-0005-0000-0000-0000F50B0000}"/>
    <cellStyle name="Финансовый 3 4 7 2 3" xfId="3062" xr:uid="{00000000-0005-0000-0000-0000F60B0000}"/>
    <cellStyle name="Финансовый 3 4 7 3" xfId="3063" xr:uid="{00000000-0005-0000-0000-0000F70B0000}"/>
    <cellStyle name="Финансовый 3 4 7 4" xfId="3064" xr:uid="{00000000-0005-0000-0000-0000F80B0000}"/>
    <cellStyle name="Финансовый 3 4 8" xfId="3065" xr:uid="{00000000-0005-0000-0000-0000F90B0000}"/>
    <cellStyle name="Финансовый 3 4 8 2" xfId="3066" xr:uid="{00000000-0005-0000-0000-0000FA0B0000}"/>
    <cellStyle name="Финансовый 3 4 8 2 2" xfId="3067" xr:uid="{00000000-0005-0000-0000-0000FB0B0000}"/>
    <cellStyle name="Финансовый 3 4 8 2 3" xfId="3068" xr:uid="{00000000-0005-0000-0000-0000FC0B0000}"/>
    <cellStyle name="Финансовый 3 4 8 3" xfId="3069" xr:uid="{00000000-0005-0000-0000-0000FD0B0000}"/>
    <cellStyle name="Финансовый 3 4 8 4" xfId="3070" xr:uid="{00000000-0005-0000-0000-0000FE0B0000}"/>
    <cellStyle name="Финансовый 3 4 9" xfId="3071" xr:uid="{00000000-0005-0000-0000-0000FF0B0000}"/>
    <cellStyle name="Финансовый 3 4 9 2" xfId="3072" xr:uid="{00000000-0005-0000-0000-0000000C0000}"/>
    <cellStyle name="Финансовый 3 4 9 3" xfId="3073" xr:uid="{00000000-0005-0000-0000-0000010C0000}"/>
    <cellStyle name="Финансовый 3 5" xfId="3074" xr:uid="{00000000-0005-0000-0000-0000020C0000}"/>
    <cellStyle name="Финансовый 3 5 10" xfId="3075" xr:uid="{00000000-0005-0000-0000-0000030C0000}"/>
    <cellStyle name="Финансовый 3 5 11" xfId="3076" xr:uid="{00000000-0005-0000-0000-0000040C0000}"/>
    <cellStyle name="Финансовый 3 5 12" xfId="3077" xr:uid="{00000000-0005-0000-0000-0000050C0000}"/>
    <cellStyle name="Финансовый 3 5 13" xfId="3078" xr:uid="{00000000-0005-0000-0000-0000060C0000}"/>
    <cellStyle name="Финансовый 3 5 2" xfId="3079" xr:uid="{00000000-0005-0000-0000-0000070C0000}"/>
    <cellStyle name="Финансовый 3 5 2 2" xfId="3080" xr:uid="{00000000-0005-0000-0000-0000080C0000}"/>
    <cellStyle name="Финансовый 3 5 2 2 2" xfId="3081" xr:uid="{00000000-0005-0000-0000-0000090C0000}"/>
    <cellStyle name="Финансовый 3 5 2 2 2 2" xfId="3082" xr:uid="{00000000-0005-0000-0000-00000A0C0000}"/>
    <cellStyle name="Финансовый 3 5 2 2 2 2 2" xfId="3083" xr:uid="{00000000-0005-0000-0000-00000B0C0000}"/>
    <cellStyle name="Финансовый 3 5 2 2 2 2 3" xfId="3084" xr:uid="{00000000-0005-0000-0000-00000C0C0000}"/>
    <cellStyle name="Финансовый 3 5 2 2 2 3" xfId="3085" xr:uid="{00000000-0005-0000-0000-00000D0C0000}"/>
    <cellStyle name="Финансовый 3 5 2 2 2 4" xfId="3086" xr:uid="{00000000-0005-0000-0000-00000E0C0000}"/>
    <cellStyle name="Финансовый 3 5 2 2 3" xfId="3087" xr:uid="{00000000-0005-0000-0000-00000F0C0000}"/>
    <cellStyle name="Финансовый 3 5 2 2 3 2" xfId="3088" xr:uid="{00000000-0005-0000-0000-0000100C0000}"/>
    <cellStyle name="Финансовый 3 5 2 2 3 3" xfId="3089" xr:uid="{00000000-0005-0000-0000-0000110C0000}"/>
    <cellStyle name="Финансовый 3 5 2 2 4" xfId="3090" xr:uid="{00000000-0005-0000-0000-0000120C0000}"/>
    <cellStyle name="Финансовый 3 5 2 2 5" xfId="3091" xr:uid="{00000000-0005-0000-0000-0000130C0000}"/>
    <cellStyle name="Финансовый 3 5 2 3" xfId="3092" xr:uid="{00000000-0005-0000-0000-0000140C0000}"/>
    <cellStyle name="Финансовый 3 5 2 3 2" xfId="3093" xr:uid="{00000000-0005-0000-0000-0000150C0000}"/>
    <cellStyle name="Финансовый 3 5 2 3 2 2" xfId="3094" xr:uid="{00000000-0005-0000-0000-0000160C0000}"/>
    <cellStyle name="Финансовый 3 5 2 3 2 2 2" xfId="3095" xr:uid="{00000000-0005-0000-0000-0000170C0000}"/>
    <cellStyle name="Финансовый 3 5 2 3 2 2 3" xfId="3096" xr:uid="{00000000-0005-0000-0000-0000180C0000}"/>
    <cellStyle name="Финансовый 3 5 2 3 2 3" xfId="3097" xr:uid="{00000000-0005-0000-0000-0000190C0000}"/>
    <cellStyle name="Финансовый 3 5 2 3 2 4" xfId="3098" xr:uid="{00000000-0005-0000-0000-00001A0C0000}"/>
    <cellStyle name="Финансовый 3 5 2 3 3" xfId="3099" xr:uid="{00000000-0005-0000-0000-00001B0C0000}"/>
    <cellStyle name="Финансовый 3 5 2 3 3 2" xfId="3100" xr:uid="{00000000-0005-0000-0000-00001C0C0000}"/>
    <cellStyle name="Финансовый 3 5 2 3 3 3" xfId="3101" xr:uid="{00000000-0005-0000-0000-00001D0C0000}"/>
    <cellStyle name="Финансовый 3 5 2 3 4" xfId="3102" xr:uid="{00000000-0005-0000-0000-00001E0C0000}"/>
    <cellStyle name="Финансовый 3 5 2 3 5" xfId="3103" xr:uid="{00000000-0005-0000-0000-00001F0C0000}"/>
    <cellStyle name="Финансовый 3 5 2 4" xfId="3104" xr:uid="{00000000-0005-0000-0000-0000200C0000}"/>
    <cellStyle name="Финансовый 3 5 2 4 2" xfId="3105" xr:uid="{00000000-0005-0000-0000-0000210C0000}"/>
    <cellStyle name="Финансовый 3 5 2 4 2 2" xfId="3106" xr:uid="{00000000-0005-0000-0000-0000220C0000}"/>
    <cellStyle name="Финансовый 3 5 2 4 2 3" xfId="3107" xr:uid="{00000000-0005-0000-0000-0000230C0000}"/>
    <cellStyle name="Финансовый 3 5 2 4 3" xfId="3108" xr:uid="{00000000-0005-0000-0000-0000240C0000}"/>
    <cellStyle name="Финансовый 3 5 2 4 4" xfId="3109" xr:uid="{00000000-0005-0000-0000-0000250C0000}"/>
    <cellStyle name="Финансовый 3 5 2 5" xfId="3110" xr:uid="{00000000-0005-0000-0000-0000260C0000}"/>
    <cellStyle name="Финансовый 3 5 2 5 2" xfId="3111" xr:uid="{00000000-0005-0000-0000-0000270C0000}"/>
    <cellStyle name="Финансовый 3 5 2 5 3" xfId="3112" xr:uid="{00000000-0005-0000-0000-0000280C0000}"/>
    <cellStyle name="Финансовый 3 5 2 6" xfId="3113" xr:uid="{00000000-0005-0000-0000-0000290C0000}"/>
    <cellStyle name="Финансовый 3 5 2 7" xfId="3114" xr:uid="{00000000-0005-0000-0000-00002A0C0000}"/>
    <cellStyle name="Финансовый 3 5 2 8" xfId="3115" xr:uid="{00000000-0005-0000-0000-00002B0C0000}"/>
    <cellStyle name="Финансовый 3 5 3" xfId="3116" xr:uid="{00000000-0005-0000-0000-00002C0C0000}"/>
    <cellStyle name="Финансовый 3 5 3 2" xfId="3117" xr:uid="{00000000-0005-0000-0000-00002D0C0000}"/>
    <cellStyle name="Финансовый 3 5 3 2 2" xfId="3118" xr:uid="{00000000-0005-0000-0000-00002E0C0000}"/>
    <cellStyle name="Финансовый 3 5 3 2 2 2" xfId="3119" xr:uid="{00000000-0005-0000-0000-00002F0C0000}"/>
    <cellStyle name="Финансовый 3 5 3 2 2 3" xfId="3120" xr:uid="{00000000-0005-0000-0000-0000300C0000}"/>
    <cellStyle name="Финансовый 3 5 3 2 3" xfId="3121" xr:uid="{00000000-0005-0000-0000-0000310C0000}"/>
    <cellStyle name="Финансовый 3 5 3 2 4" xfId="3122" xr:uid="{00000000-0005-0000-0000-0000320C0000}"/>
    <cellStyle name="Финансовый 3 5 3 3" xfId="3123" xr:uid="{00000000-0005-0000-0000-0000330C0000}"/>
    <cellStyle name="Финансовый 3 5 3 3 2" xfId="3124" xr:uid="{00000000-0005-0000-0000-0000340C0000}"/>
    <cellStyle name="Финансовый 3 5 3 3 3" xfId="3125" xr:uid="{00000000-0005-0000-0000-0000350C0000}"/>
    <cellStyle name="Финансовый 3 5 3 4" xfId="3126" xr:uid="{00000000-0005-0000-0000-0000360C0000}"/>
    <cellStyle name="Финансовый 3 5 3 5" xfId="3127" xr:uid="{00000000-0005-0000-0000-0000370C0000}"/>
    <cellStyle name="Финансовый 3 5 4" xfId="3128" xr:uid="{00000000-0005-0000-0000-0000380C0000}"/>
    <cellStyle name="Финансовый 3 5 4 2" xfId="3129" xr:uid="{00000000-0005-0000-0000-0000390C0000}"/>
    <cellStyle name="Финансовый 3 5 4 2 2" xfId="3130" xr:uid="{00000000-0005-0000-0000-00003A0C0000}"/>
    <cellStyle name="Финансовый 3 5 4 2 2 2" xfId="3131" xr:uid="{00000000-0005-0000-0000-00003B0C0000}"/>
    <cellStyle name="Финансовый 3 5 4 2 2 3" xfId="3132" xr:uid="{00000000-0005-0000-0000-00003C0C0000}"/>
    <cellStyle name="Финансовый 3 5 4 2 3" xfId="3133" xr:uid="{00000000-0005-0000-0000-00003D0C0000}"/>
    <cellStyle name="Финансовый 3 5 4 2 4" xfId="3134" xr:uid="{00000000-0005-0000-0000-00003E0C0000}"/>
    <cellStyle name="Финансовый 3 5 4 3" xfId="3135" xr:uid="{00000000-0005-0000-0000-00003F0C0000}"/>
    <cellStyle name="Финансовый 3 5 4 3 2" xfId="3136" xr:uid="{00000000-0005-0000-0000-0000400C0000}"/>
    <cellStyle name="Финансовый 3 5 4 3 3" xfId="3137" xr:uid="{00000000-0005-0000-0000-0000410C0000}"/>
    <cellStyle name="Финансовый 3 5 4 4" xfId="3138" xr:uid="{00000000-0005-0000-0000-0000420C0000}"/>
    <cellStyle name="Финансовый 3 5 4 5" xfId="3139" xr:uid="{00000000-0005-0000-0000-0000430C0000}"/>
    <cellStyle name="Финансовый 3 5 5" xfId="3140" xr:uid="{00000000-0005-0000-0000-0000440C0000}"/>
    <cellStyle name="Финансовый 3 5 5 2" xfId="3141" xr:uid="{00000000-0005-0000-0000-0000450C0000}"/>
    <cellStyle name="Финансовый 3 5 5 2 2" xfId="3142" xr:uid="{00000000-0005-0000-0000-0000460C0000}"/>
    <cellStyle name="Финансовый 3 5 5 2 3" xfId="3143" xr:uid="{00000000-0005-0000-0000-0000470C0000}"/>
    <cellStyle name="Финансовый 3 5 5 3" xfId="3144" xr:uid="{00000000-0005-0000-0000-0000480C0000}"/>
    <cellStyle name="Финансовый 3 5 5 4" xfId="3145" xr:uid="{00000000-0005-0000-0000-0000490C0000}"/>
    <cellStyle name="Финансовый 3 5 6" xfId="3146" xr:uid="{00000000-0005-0000-0000-00004A0C0000}"/>
    <cellStyle name="Финансовый 3 5 6 2" xfId="3147" xr:uid="{00000000-0005-0000-0000-00004B0C0000}"/>
    <cellStyle name="Финансовый 3 5 6 2 2" xfId="3148" xr:uid="{00000000-0005-0000-0000-00004C0C0000}"/>
    <cellStyle name="Финансовый 3 5 6 2 3" xfId="3149" xr:uid="{00000000-0005-0000-0000-00004D0C0000}"/>
    <cellStyle name="Финансовый 3 5 6 3" xfId="3150" xr:uid="{00000000-0005-0000-0000-00004E0C0000}"/>
    <cellStyle name="Финансовый 3 5 6 4" xfId="3151" xr:uid="{00000000-0005-0000-0000-00004F0C0000}"/>
    <cellStyle name="Финансовый 3 5 7" xfId="3152" xr:uid="{00000000-0005-0000-0000-0000500C0000}"/>
    <cellStyle name="Финансовый 3 5 7 2" xfId="3153" xr:uid="{00000000-0005-0000-0000-0000510C0000}"/>
    <cellStyle name="Финансовый 3 5 7 2 2" xfId="3154" xr:uid="{00000000-0005-0000-0000-0000520C0000}"/>
    <cellStyle name="Финансовый 3 5 7 2 3" xfId="3155" xr:uid="{00000000-0005-0000-0000-0000530C0000}"/>
    <cellStyle name="Финансовый 3 5 7 3" xfId="3156" xr:uid="{00000000-0005-0000-0000-0000540C0000}"/>
    <cellStyle name="Финансовый 3 5 7 4" xfId="3157" xr:uid="{00000000-0005-0000-0000-0000550C0000}"/>
    <cellStyle name="Финансовый 3 5 8" xfId="3158" xr:uid="{00000000-0005-0000-0000-0000560C0000}"/>
    <cellStyle name="Финансовый 3 5 8 2" xfId="3159" xr:uid="{00000000-0005-0000-0000-0000570C0000}"/>
    <cellStyle name="Финансовый 3 5 8 2 2" xfId="3160" xr:uid="{00000000-0005-0000-0000-0000580C0000}"/>
    <cellStyle name="Финансовый 3 5 8 2 3" xfId="3161" xr:uid="{00000000-0005-0000-0000-0000590C0000}"/>
    <cellStyle name="Финансовый 3 5 8 3" xfId="3162" xr:uid="{00000000-0005-0000-0000-00005A0C0000}"/>
    <cellStyle name="Финансовый 3 5 8 4" xfId="3163" xr:uid="{00000000-0005-0000-0000-00005B0C0000}"/>
    <cellStyle name="Финансовый 3 5 9" xfId="3164" xr:uid="{00000000-0005-0000-0000-00005C0C0000}"/>
    <cellStyle name="Финансовый 3 5 9 2" xfId="3165" xr:uid="{00000000-0005-0000-0000-00005D0C0000}"/>
    <cellStyle name="Финансовый 3 5 9 3" xfId="3166" xr:uid="{00000000-0005-0000-0000-00005E0C0000}"/>
    <cellStyle name="Финансовый 3 6" xfId="3167" xr:uid="{00000000-0005-0000-0000-00005F0C0000}"/>
    <cellStyle name="Финансовый 3 6 2" xfId="3168" xr:uid="{00000000-0005-0000-0000-0000600C0000}"/>
    <cellStyle name="Финансовый 3 6 2 2" xfId="3169" xr:uid="{00000000-0005-0000-0000-0000610C0000}"/>
    <cellStyle name="Финансовый 3 6 2 2 2" xfId="3170" xr:uid="{00000000-0005-0000-0000-0000620C0000}"/>
    <cellStyle name="Финансовый 3 6 2 2 2 2" xfId="3171" xr:uid="{00000000-0005-0000-0000-0000630C0000}"/>
    <cellStyle name="Финансовый 3 6 2 2 2 3" xfId="3172" xr:uid="{00000000-0005-0000-0000-0000640C0000}"/>
    <cellStyle name="Финансовый 3 6 2 2 3" xfId="3173" xr:uid="{00000000-0005-0000-0000-0000650C0000}"/>
    <cellStyle name="Финансовый 3 6 2 2 4" xfId="3174" xr:uid="{00000000-0005-0000-0000-0000660C0000}"/>
    <cellStyle name="Финансовый 3 6 2 3" xfId="3175" xr:uid="{00000000-0005-0000-0000-0000670C0000}"/>
    <cellStyle name="Финансовый 3 6 2 3 2" xfId="3176" xr:uid="{00000000-0005-0000-0000-0000680C0000}"/>
    <cellStyle name="Финансовый 3 6 2 3 3" xfId="3177" xr:uid="{00000000-0005-0000-0000-0000690C0000}"/>
    <cellStyle name="Финансовый 3 6 2 4" xfId="3178" xr:uid="{00000000-0005-0000-0000-00006A0C0000}"/>
    <cellStyle name="Финансовый 3 6 2 5" xfId="3179" xr:uid="{00000000-0005-0000-0000-00006B0C0000}"/>
    <cellStyle name="Финансовый 3 6 3" xfId="3180" xr:uid="{00000000-0005-0000-0000-00006C0C0000}"/>
    <cellStyle name="Финансовый 3 6 3 2" xfId="3181" xr:uid="{00000000-0005-0000-0000-00006D0C0000}"/>
    <cellStyle name="Финансовый 3 6 3 2 2" xfId="3182" xr:uid="{00000000-0005-0000-0000-00006E0C0000}"/>
    <cellStyle name="Финансовый 3 6 3 2 2 2" xfId="3183" xr:uid="{00000000-0005-0000-0000-00006F0C0000}"/>
    <cellStyle name="Финансовый 3 6 3 2 2 3" xfId="3184" xr:uid="{00000000-0005-0000-0000-0000700C0000}"/>
    <cellStyle name="Финансовый 3 6 3 2 3" xfId="3185" xr:uid="{00000000-0005-0000-0000-0000710C0000}"/>
    <cellStyle name="Финансовый 3 6 3 2 4" xfId="3186" xr:uid="{00000000-0005-0000-0000-0000720C0000}"/>
    <cellStyle name="Финансовый 3 6 3 3" xfId="3187" xr:uid="{00000000-0005-0000-0000-0000730C0000}"/>
    <cellStyle name="Финансовый 3 6 3 3 2" xfId="3188" xr:uid="{00000000-0005-0000-0000-0000740C0000}"/>
    <cellStyle name="Финансовый 3 6 3 3 3" xfId="3189" xr:uid="{00000000-0005-0000-0000-0000750C0000}"/>
    <cellStyle name="Финансовый 3 6 3 4" xfId="3190" xr:uid="{00000000-0005-0000-0000-0000760C0000}"/>
    <cellStyle name="Финансовый 3 6 3 5" xfId="3191" xr:uid="{00000000-0005-0000-0000-0000770C0000}"/>
    <cellStyle name="Финансовый 3 6 4" xfId="3192" xr:uid="{00000000-0005-0000-0000-0000780C0000}"/>
    <cellStyle name="Финансовый 3 6 4 2" xfId="3193" xr:uid="{00000000-0005-0000-0000-0000790C0000}"/>
    <cellStyle name="Финансовый 3 6 4 2 2" xfId="3194" xr:uid="{00000000-0005-0000-0000-00007A0C0000}"/>
    <cellStyle name="Финансовый 3 6 4 2 3" xfId="3195" xr:uid="{00000000-0005-0000-0000-00007B0C0000}"/>
    <cellStyle name="Финансовый 3 6 4 3" xfId="3196" xr:uid="{00000000-0005-0000-0000-00007C0C0000}"/>
    <cellStyle name="Финансовый 3 6 4 4" xfId="3197" xr:uid="{00000000-0005-0000-0000-00007D0C0000}"/>
    <cellStyle name="Финансовый 3 6 5" xfId="3198" xr:uid="{00000000-0005-0000-0000-00007E0C0000}"/>
    <cellStyle name="Финансовый 3 6 5 2" xfId="3199" xr:uid="{00000000-0005-0000-0000-00007F0C0000}"/>
    <cellStyle name="Финансовый 3 6 5 3" xfId="3200" xr:uid="{00000000-0005-0000-0000-0000800C0000}"/>
    <cellStyle name="Финансовый 3 6 6" xfId="3201" xr:uid="{00000000-0005-0000-0000-0000810C0000}"/>
    <cellStyle name="Финансовый 3 6 7" xfId="3202" xr:uid="{00000000-0005-0000-0000-0000820C0000}"/>
    <cellStyle name="Финансовый 3 6 8" xfId="3203" xr:uid="{00000000-0005-0000-0000-0000830C0000}"/>
    <cellStyle name="Финансовый 3 7" xfId="3204" xr:uid="{00000000-0005-0000-0000-0000840C0000}"/>
    <cellStyle name="Финансовый 3 7 2" xfId="3205" xr:uid="{00000000-0005-0000-0000-0000850C0000}"/>
    <cellStyle name="Финансовый 3 7 2 2" xfId="3206" xr:uid="{00000000-0005-0000-0000-0000860C0000}"/>
    <cellStyle name="Финансовый 3 7 2 2 2" xfId="3207" xr:uid="{00000000-0005-0000-0000-0000870C0000}"/>
    <cellStyle name="Финансовый 3 7 2 2 3" xfId="3208" xr:uid="{00000000-0005-0000-0000-0000880C0000}"/>
    <cellStyle name="Финансовый 3 7 2 3" xfId="3209" xr:uid="{00000000-0005-0000-0000-0000890C0000}"/>
    <cellStyle name="Финансовый 3 7 2 4" xfId="3210" xr:uid="{00000000-0005-0000-0000-00008A0C0000}"/>
    <cellStyle name="Финансовый 3 7 3" xfId="3211" xr:uid="{00000000-0005-0000-0000-00008B0C0000}"/>
    <cellStyle name="Финансовый 3 7 3 2" xfId="3212" xr:uid="{00000000-0005-0000-0000-00008C0C0000}"/>
    <cellStyle name="Финансовый 3 7 3 3" xfId="3213" xr:uid="{00000000-0005-0000-0000-00008D0C0000}"/>
    <cellStyle name="Финансовый 3 7 4" xfId="3214" xr:uid="{00000000-0005-0000-0000-00008E0C0000}"/>
    <cellStyle name="Финансовый 3 7 5" xfId="3215" xr:uid="{00000000-0005-0000-0000-00008F0C0000}"/>
    <cellStyle name="Финансовый 3 8" xfId="3216" xr:uid="{00000000-0005-0000-0000-0000900C0000}"/>
    <cellStyle name="Финансовый 3 8 2" xfId="3217" xr:uid="{00000000-0005-0000-0000-0000910C0000}"/>
    <cellStyle name="Финансовый 3 8 2 2" xfId="3218" xr:uid="{00000000-0005-0000-0000-0000920C0000}"/>
    <cellStyle name="Финансовый 3 8 2 2 2" xfId="3219" xr:uid="{00000000-0005-0000-0000-0000930C0000}"/>
    <cellStyle name="Финансовый 3 8 2 2 3" xfId="3220" xr:uid="{00000000-0005-0000-0000-0000940C0000}"/>
    <cellStyle name="Финансовый 3 8 2 3" xfId="3221" xr:uid="{00000000-0005-0000-0000-0000950C0000}"/>
    <cellStyle name="Финансовый 3 8 2 4" xfId="3222" xr:uid="{00000000-0005-0000-0000-0000960C0000}"/>
    <cellStyle name="Финансовый 3 8 3" xfId="3223" xr:uid="{00000000-0005-0000-0000-0000970C0000}"/>
    <cellStyle name="Финансовый 3 8 3 2" xfId="3224" xr:uid="{00000000-0005-0000-0000-0000980C0000}"/>
    <cellStyle name="Финансовый 3 8 3 3" xfId="3225" xr:uid="{00000000-0005-0000-0000-0000990C0000}"/>
    <cellStyle name="Финансовый 3 8 4" xfId="3226" xr:uid="{00000000-0005-0000-0000-00009A0C0000}"/>
    <cellStyle name="Финансовый 3 8 5" xfId="3227" xr:uid="{00000000-0005-0000-0000-00009B0C0000}"/>
    <cellStyle name="Финансовый 3 9" xfId="3228" xr:uid="{00000000-0005-0000-0000-00009C0C0000}"/>
    <cellStyle name="Финансовый 3 9 2" xfId="3229" xr:uid="{00000000-0005-0000-0000-00009D0C0000}"/>
    <cellStyle name="Финансовый 3 9 2 2" xfId="3230" xr:uid="{00000000-0005-0000-0000-00009E0C0000}"/>
    <cellStyle name="Финансовый 3 9 2 3" xfId="3231" xr:uid="{00000000-0005-0000-0000-00009F0C0000}"/>
    <cellStyle name="Финансовый 3 9 3" xfId="3232" xr:uid="{00000000-0005-0000-0000-0000A00C0000}"/>
    <cellStyle name="Финансовый 3 9 4" xfId="3233" xr:uid="{00000000-0005-0000-0000-0000A10C0000}"/>
    <cellStyle name="Финансовый 4" xfId="3234" xr:uid="{00000000-0005-0000-0000-0000A20C0000}"/>
    <cellStyle name="Финансовый 4 2" xfId="3235" xr:uid="{00000000-0005-0000-0000-0000A30C0000}"/>
    <cellStyle name="Финансовый 4 2 10" xfId="3236" xr:uid="{00000000-0005-0000-0000-0000A40C0000}"/>
    <cellStyle name="Финансовый 4 2 11" xfId="3237" xr:uid="{00000000-0005-0000-0000-0000A50C0000}"/>
    <cellStyle name="Финансовый 4 2 12" xfId="3238" xr:uid="{00000000-0005-0000-0000-0000A60C0000}"/>
    <cellStyle name="Финансовый 4 2 13" xfId="3239" xr:uid="{00000000-0005-0000-0000-0000A70C0000}"/>
    <cellStyle name="Финансовый 4 2 2" xfId="3240" xr:uid="{00000000-0005-0000-0000-0000A80C0000}"/>
    <cellStyle name="Финансовый 4 2 2 2" xfId="3241" xr:uid="{00000000-0005-0000-0000-0000A90C0000}"/>
    <cellStyle name="Финансовый 4 2 2 2 2" xfId="3242" xr:uid="{00000000-0005-0000-0000-0000AA0C0000}"/>
    <cellStyle name="Финансовый 4 2 2 2 2 2" xfId="3243" xr:uid="{00000000-0005-0000-0000-0000AB0C0000}"/>
    <cellStyle name="Финансовый 4 2 2 2 2 2 2" xfId="3244" xr:uid="{00000000-0005-0000-0000-0000AC0C0000}"/>
    <cellStyle name="Финансовый 4 2 2 2 2 2 3" xfId="3245" xr:uid="{00000000-0005-0000-0000-0000AD0C0000}"/>
    <cellStyle name="Финансовый 4 2 2 2 2 3" xfId="3246" xr:uid="{00000000-0005-0000-0000-0000AE0C0000}"/>
    <cellStyle name="Финансовый 4 2 2 2 2 4" xfId="3247" xr:uid="{00000000-0005-0000-0000-0000AF0C0000}"/>
    <cellStyle name="Финансовый 4 2 2 2 3" xfId="3248" xr:uid="{00000000-0005-0000-0000-0000B00C0000}"/>
    <cellStyle name="Финансовый 4 2 2 2 3 2" xfId="3249" xr:uid="{00000000-0005-0000-0000-0000B10C0000}"/>
    <cellStyle name="Финансовый 4 2 2 2 3 3" xfId="3250" xr:uid="{00000000-0005-0000-0000-0000B20C0000}"/>
    <cellStyle name="Финансовый 4 2 2 2 4" xfId="3251" xr:uid="{00000000-0005-0000-0000-0000B30C0000}"/>
    <cellStyle name="Финансовый 4 2 2 2 5" xfId="3252" xr:uid="{00000000-0005-0000-0000-0000B40C0000}"/>
    <cellStyle name="Финансовый 4 2 2 3" xfId="3253" xr:uid="{00000000-0005-0000-0000-0000B50C0000}"/>
    <cellStyle name="Финансовый 4 2 2 3 2" xfId="3254" xr:uid="{00000000-0005-0000-0000-0000B60C0000}"/>
    <cellStyle name="Финансовый 4 2 2 3 2 2" xfId="3255" xr:uid="{00000000-0005-0000-0000-0000B70C0000}"/>
    <cellStyle name="Финансовый 4 2 2 3 2 2 2" xfId="3256" xr:uid="{00000000-0005-0000-0000-0000B80C0000}"/>
    <cellStyle name="Финансовый 4 2 2 3 2 2 3" xfId="3257" xr:uid="{00000000-0005-0000-0000-0000B90C0000}"/>
    <cellStyle name="Финансовый 4 2 2 3 2 3" xfId="3258" xr:uid="{00000000-0005-0000-0000-0000BA0C0000}"/>
    <cellStyle name="Финансовый 4 2 2 3 2 4" xfId="3259" xr:uid="{00000000-0005-0000-0000-0000BB0C0000}"/>
    <cellStyle name="Финансовый 4 2 2 3 3" xfId="3260" xr:uid="{00000000-0005-0000-0000-0000BC0C0000}"/>
    <cellStyle name="Финансовый 4 2 2 3 3 2" xfId="3261" xr:uid="{00000000-0005-0000-0000-0000BD0C0000}"/>
    <cellStyle name="Финансовый 4 2 2 3 3 3" xfId="3262" xr:uid="{00000000-0005-0000-0000-0000BE0C0000}"/>
    <cellStyle name="Финансовый 4 2 2 3 4" xfId="3263" xr:uid="{00000000-0005-0000-0000-0000BF0C0000}"/>
    <cellStyle name="Финансовый 4 2 2 3 5" xfId="3264" xr:uid="{00000000-0005-0000-0000-0000C00C0000}"/>
    <cellStyle name="Финансовый 4 2 2 4" xfId="3265" xr:uid="{00000000-0005-0000-0000-0000C10C0000}"/>
    <cellStyle name="Финансовый 4 2 2 4 2" xfId="3266" xr:uid="{00000000-0005-0000-0000-0000C20C0000}"/>
    <cellStyle name="Финансовый 4 2 2 4 2 2" xfId="3267" xr:uid="{00000000-0005-0000-0000-0000C30C0000}"/>
    <cellStyle name="Финансовый 4 2 2 4 2 3" xfId="3268" xr:uid="{00000000-0005-0000-0000-0000C40C0000}"/>
    <cellStyle name="Финансовый 4 2 2 4 3" xfId="3269" xr:uid="{00000000-0005-0000-0000-0000C50C0000}"/>
    <cellStyle name="Финансовый 4 2 2 4 4" xfId="3270" xr:uid="{00000000-0005-0000-0000-0000C60C0000}"/>
    <cellStyle name="Финансовый 4 2 2 5" xfId="3271" xr:uid="{00000000-0005-0000-0000-0000C70C0000}"/>
    <cellStyle name="Финансовый 4 2 2 5 2" xfId="3272" xr:uid="{00000000-0005-0000-0000-0000C80C0000}"/>
    <cellStyle name="Финансовый 4 2 2 5 3" xfId="3273" xr:uid="{00000000-0005-0000-0000-0000C90C0000}"/>
    <cellStyle name="Финансовый 4 2 2 6" xfId="3274" xr:uid="{00000000-0005-0000-0000-0000CA0C0000}"/>
    <cellStyle name="Финансовый 4 2 2 7" xfId="3275" xr:uid="{00000000-0005-0000-0000-0000CB0C0000}"/>
    <cellStyle name="Финансовый 4 2 2 8" xfId="3276" xr:uid="{00000000-0005-0000-0000-0000CC0C0000}"/>
    <cellStyle name="Финансовый 4 2 3" xfId="3277" xr:uid="{00000000-0005-0000-0000-0000CD0C0000}"/>
    <cellStyle name="Финансовый 4 2 3 2" xfId="3278" xr:uid="{00000000-0005-0000-0000-0000CE0C0000}"/>
    <cellStyle name="Финансовый 4 2 3 2 2" xfId="3279" xr:uid="{00000000-0005-0000-0000-0000CF0C0000}"/>
    <cellStyle name="Финансовый 4 2 3 2 2 2" xfId="3280" xr:uid="{00000000-0005-0000-0000-0000D00C0000}"/>
    <cellStyle name="Финансовый 4 2 3 2 2 3" xfId="3281" xr:uid="{00000000-0005-0000-0000-0000D10C0000}"/>
    <cellStyle name="Финансовый 4 2 3 2 3" xfId="3282" xr:uid="{00000000-0005-0000-0000-0000D20C0000}"/>
    <cellStyle name="Финансовый 4 2 3 2 4" xfId="3283" xr:uid="{00000000-0005-0000-0000-0000D30C0000}"/>
    <cellStyle name="Финансовый 4 2 3 3" xfId="3284" xr:uid="{00000000-0005-0000-0000-0000D40C0000}"/>
    <cellStyle name="Финансовый 4 2 3 3 2" xfId="3285" xr:uid="{00000000-0005-0000-0000-0000D50C0000}"/>
    <cellStyle name="Финансовый 4 2 3 3 3" xfId="3286" xr:uid="{00000000-0005-0000-0000-0000D60C0000}"/>
    <cellStyle name="Финансовый 4 2 3 4" xfId="3287" xr:uid="{00000000-0005-0000-0000-0000D70C0000}"/>
    <cellStyle name="Финансовый 4 2 3 5" xfId="3288" xr:uid="{00000000-0005-0000-0000-0000D80C0000}"/>
    <cellStyle name="Финансовый 4 2 4" xfId="3289" xr:uid="{00000000-0005-0000-0000-0000D90C0000}"/>
    <cellStyle name="Финансовый 4 2 4 2" xfId="3290" xr:uid="{00000000-0005-0000-0000-0000DA0C0000}"/>
    <cellStyle name="Финансовый 4 2 4 2 2" xfId="3291" xr:uid="{00000000-0005-0000-0000-0000DB0C0000}"/>
    <cellStyle name="Финансовый 4 2 4 2 2 2" xfId="3292" xr:uid="{00000000-0005-0000-0000-0000DC0C0000}"/>
    <cellStyle name="Финансовый 4 2 4 2 2 3" xfId="3293" xr:uid="{00000000-0005-0000-0000-0000DD0C0000}"/>
    <cellStyle name="Финансовый 4 2 4 2 3" xfId="3294" xr:uid="{00000000-0005-0000-0000-0000DE0C0000}"/>
    <cellStyle name="Финансовый 4 2 4 2 4" xfId="3295" xr:uid="{00000000-0005-0000-0000-0000DF0C0000}"/>
    <cellStyle name="Финансовый 4 2 4 3" xfId="3296" xr:uid="{00000000-0005-0000-0000-0000E00C0000}"/>
    <cellStyle name="Финансовый 4 2 4 3 2" xfId="3297" xr:uid="{00000000-0005-0000-0000-0000E10C0000}"/>
    <cellStyle name="Финансовый 4 2 4 3 3" xfId="3298" xr:uid="{00000000-0005-0000-0000-0000E20C0000}"/>
    <cellStyle name="Финансовый 4 2 4 4" xfId="3299" xr:uid="{00000000-0005-0000-0000-0000E30C0000}"/>
    <cellStyle name="Финансовый 4 2 4 5" xfId="3300" xr:uid="{00000000-0005-0000-0000-0000E40C0000}"/>
    <cellStyle name="Финансовый 4 2 5" xfId="3301" xr:uid="{00000000-0005-0000-0000-0000E50C0000}"/>
    <cellStyle name="Финансовый 4 2 5 2" xfId="3302" xr:uid="{00000000-0005-0000-0000-0000E60C0000}"/>
    <cellStyle name="Финансовый 4 2 5 2 2" xfId="3303" xr:uid="{00000000-0005-0000-0000-0000E70C0000}"/>
    <cellStyle name="Финансовый 4 2 5 2 3" xfId="3304" xr:uid="{00000000-0005-0000-0000-0000E80C0000}"/>
    <cellStyle name="Финансовый 4 2 5 3" xfId="3305" xr:uid="{00000000-0005-0000-0000-0000E90C0000}"/>
    <cellStyle name="Финансовый 4 2 5 4" xfId="3306" xr:uid="{00000000-0005-0000-0000-0000EA0C0000}"/>
    <cellStyle name="Финансовый 4 2 6" xfId="3307" xr:uid="{00000000-0005-0000-0000-0000EB0C0000}"/>
    <cellStyle name="Финансовый 4 2 6 2" xfId="3308" xr:uid="{00000000-0005-0000-0000-0000EC0C0000}"/>
    <cellStyle name="Финансовый 4 2 6 2 2" xfId="3309" xr:uid="{00000000-0005-0000-0000-0000ED0C0000}"/>
    <cellStyle name="Финансовый 4 2 6 2 3" xfId="3310" xr:uid="{00000000-0005-0000-0000-0000EE0C0000}"/>
    <cellStyle name="Финансовый 4 2 6 3" xfId="3311" xr:uid="{00000000-0005-0000-0000-0000EF0C0000}"/>
    <cellStyle name="Финансовый 4 2 6 4" xfId="3312" xr:uid="{00000000-0005-0000-0000-0000F00C0000}"/>
    <cellStyle name="Финансовый 4 2 7" xfId="3313" xr:uid="{00000000-0005-0000-0000-0000F10C0000}"/>
    <cellStyle name="Финансовый 4 2 7 2" xfId="3314" xr:uid="{00000000-0005-0000-0000-0000F20C0000}"/>
    <cellStyle name="Финансовый 4 2 7 2 2" xfId="3315" xr:uid="{00000000-0005-0000-0000-0000F30C0000}"/>
    <cellStyle name="Финансовый 4 2 7 2 3" xfId="3316" xr:uid="{00000000-0005-0000-0000-0000F40C0000}"/>
    <cellStyle name="Финансовый 4 2 7 3" xfId="3317" xr:uid="{00000000-0005-0000-0000-0000F50C0000}"/>
    <cellStyle name="Финансовый 4 2 7 4" xfId="3318" xr:uid="{00000000-0005-0000-0000-0000F60C0000}"/>
    <cellStyle name="Финансовый 4 2 8" xfId="3319" xr:uid="{00000000-0005-0000-0000-0000F70C0000}"/>
    <cellStyle name="Финансовый 4 2 8 2" xfId="3320" xr:uid="{00000000-0005-0000-0000-0000F80C0000}"/>
    <cellStyle name="Финансовый 4 2 8 2 2" xfId="3321" xr:uid="{00000000-0005-0000-0000-0000F90C0000}"/>
    <cellStyle name="Финансовый 4 2 8 2 3" xfId="3322" xr:uid="{00000000-0005-0000-0000-0000FA0C0000}"/>
    <cellStyle name="Финансовый 4 2 8 3" xfId="3323" xr:uid="{00000000-0005-0000-0000-0000FB0C0000}"/>
    <cellStyle name="Финансовый 4 2 8 4" xfId="3324" xr:uid="{00000000-0005-0000-0000-0000FC0C0000}"/>
    <cellStyle name="Финансовый 4 2 9" xfId="3325" xr:uid="{00000000-0005-0000-0000-0000FD0C0000}"/>
    <cellStyle name="Финансовый 4 2 9 2" xfId="3326" xr:uid="{00000000-0005-0000-0000-0000FE0C0000}"/>
    <cellStyle name="Финансовый 4 2 9 3" xfId="3327" xr:uid="{00000000-0005-0000-0000-0000FF0C0000}"/>
    <cellStyle name="Финансовый 4 3" xfId="3328" xr:uid="{00000000-0005-0000-0000-0000000D0000}"/>
    <cellStyle name="Финансовый 4 4" xfId="3329" xr:uid="{00000000-0005-0000-0000-0000010D0000}"/>
    <cellStyle name="Финансовый 5" xfId="3330" xr:uid="{00000000-0005-0000-0000-0000020D0000}"/>
    <cellStyle name="Финансовый 5 10" xfId="3331" xr:uid="{00000000-0005-0000-0000-0000030D0000}"/>
    <cellStyle name="Финансовый 5 10 2" xfId="3332" xr:uid="{00000000-0005-0000-0000-0000040D0000}"/>
    <cellStyle name="Финансовый 5 10 2 2" xfId="3333" xr:uid="{00000000-0005-0000-0000-0000050D0000}"/>
    <cellStyle name="Финансовый 5 10 2 3" xfId="3334" xr:uid="{00000000-0005-0000-0000-0000060D0000}"/>
    <cellStyle name="Финансовый 5 10 3" xfId="3335" xr:uid="{00000000-0005-0000-0000-0000070D0000}"/>
    <cellStyle name="Финансовый 5 10 4" xfId="3336" xr:uid="{00000000-0005-0000-0000-0000080D0000}"/>
    <cellStyle name="Финансовый 5 11" xfId="3337" xr:uid="{00000000-0005-0000-0000-0000090D0000}"/>
    <cellStyle name="Финансовый 5 11 2" xfId="3338" xr:uid="{00000000-0005-0000-0000-00000A0D0000}"/>
    <cellStyle name="Финансовый 5 11 2 2" xfId="3339" xr:uid="{00000000-0005-0000-0000-00000B0D0000}"/>
    <cellStyle name="Финансовый 5 11 2 3" xfId="3340" xr:uid="{00000000-0005-0000-0000-00000C0D0000}"/>
    <cellStyle name="Финансовый 5 11 3" xfId="3341" xr:uid="{00000000-0005-0000-0000-00000D0D0000}"/>
    <cellStyle name="Финансовый 5 11 4" xfId="3342" xr:uid="{00000000-0005-0000-0000-00000E0D0000}"/>
    <cellStyle name="Финансовый 5 12" xfId="3343" xr:uid="{00000000-0005-0000-0000-00000F0D0000}"/>
    <cellStyle name="Финансовый 5 12 2" xfId="3344" xr:uid="{00000000-0005-0000-0000-0000100D0000}"/>
    <cellStyle name="Финансовый 5 12 3" xfId="3345" xr:uid="{00000000-0005-0000-0000-0000110D0000}"/>
    <cellStyle name="Финансовый 5 13" xfId="3346" xr:uid="{00000000-0005-0000-0000-0000120D0000}"/>
    <cellStyle name="Финансовый 5 14" xfId="3347" xr:uid="{00000000-0005-0000-0000-0000130D0000}"/>
    <cellStyle name="Финансовый 5 15" xfId="3348" xr:uid="{00000000-0005-0000-0000-0000140D0000}"/>
    <cellStyle name="Финансовый 5 16" xfId="3349" xr:uid="{00000000-0005-0000-0000-0000150D0000}"/>
    <cellStyle name="Финансовый 5 2" xfId="3350" xr:uid="{00000000-0005-0000-0000-0000160D0000}"/>
    <cellStyle name="Финансовый 5 2 10" xfId="3351" xr:uid="{00000000-0005-0000-0000-0000170D0000}"/>
    <cellStyle name="Финансовый 5 2 10 2" xfId="3352" xr:uid="{00000000-0005-0000-0000-0000180D0000}"/>
    <cellStyle name="Финансовый 5 2 10 3" xfId="3353" xr:uid="{00000000-0005-0000-0000-0000190D0000}"/>
    <cellStyle name="Финансовый 5 2 11" xfId="3354" xr:uid="{00000000-0005-0000-0000-00001A0D0000}"/>
    <cellStyle name="Финансовый 5 2 12" xfId="3355" xr:uid="{00000000-0005-0000-0000-00001B0D0000}"/>
    <cellStyle name="Финансовый 5 2 13" xfId="3356" xr:uid="{00000000-0005-0000-0000-00001C0D0000}"/>
    <cellStyle name="Финансовый 5 2 14" xfId="3357" xr:uid="{00000000-0005-0000-0000-00001D0D0000}"/>
    <cellStyle name="Финансовый 5 2 2" xfId="3358" xr:uid="{00000000-0005-0000-0000-00001E0D0000}"/>
    <cellStyle name="Финансовый 5 2 2 10" xfId="3359" xr:uid="{00000000-0005-0000-0000-00001F0D0000}"/>
    <cellStyle name="Финансовый 5 2 2 11" xfId="3360" xr:uid="{00000000-0005-0000-0000-0000200D0000}"/>
    <cellStyle name="Финансовый 5 2 2 12" xfId="3361" xr:uid="{00000000-0005-0000-0000-0000210D0000}"/>
    <cellStyle name="Финансовый 5 2 2 13" xfId="3362" xr:uid="{00000000-0005-0000-0000-0000220D0000}"/>
    <cellStyle name="Финансовый 5 2 2 2" xfId="3363" xr:uid="{00000000-0005-0000-0000-0000230D0000}"/>
    <cellStyle name="Финансовый 5 2 2 2 2" xfId="3364" xr:uid="{00000000-0005-0000-0000-0000240D0000}"/>
    <cellStyle name="Финансовый 5 2 2 2 2 2" xfId="3365" xr:uid="{00000000-0005-0000-0000-0000250D0000}"/>
    <cellStyle name="Финансовый 5 2 2 2 2 2 2" xfId="3366" xr:uid="{00000000-0005-0000-0000-0000260D0000}"/>
    <cellStyle name="Финансовый 5 2 2 2 2 2 2 2" xfId="3367" xr:uid="{00000000-0005-0000-0000-0000270D0000}"/>
    <cellStyle name="Финансовый 5 2 2 2 2 2 2 3" xfId="3368" xr:uid="{00000000-0005-0000-0000-0000280D0000}"/>
    <cellStyle name="Финансовый 5 2 2 2 2 2 3" xfId="3369" xr:uid="{00000000-0005-0000-0000-0000290D0000}"/>
    <cellStyle name="Финансовый 5 2 2 2 2 2 4" xfId="3370" xr:uid="{00000000-0005-0000-0000-00002A0D0000}"/>
    <cellStyle name="Финансовый 5 2 2 2 2 3" xfId="3371" xr:uid="{00000000-0005-0000-0000-00002B0D0000}"/>
    <cellStyle name="Финансовый 5 2 2 2 2 3 2" xfId="3372" xr:uid="{00000000-0005-0000-0000-00002C0D0000}"/>
    <cellStyle name="Финансовый 5 2 2 2 2 3 3" xfId="3373" xr:uid="{00000000-0005-0000-0000-00002D0D0000}"/>
    <cellStyle name="Финансовый 5 2 2 2 2 4" xfId="3374" xr:uid="{00000000-0005-0000-0000-00002E0D0000}"/>
    <cellStyle name="Финансовый 5 2 2 2 2 5" xfId="3375" xr:uid="{00000000-0005-0000-0000-00002F0D0000}"/>
    <cellStyle name="Финансовый 5 2 2 2 3" xfId="3376" xr:uid="{00000000-0005-0000-0000-0000300D0000}"/>
    <cellStyle name="Финансовый 5 2 2 2 3 2" xfId="3377" xr:uid="{00000000-0005-0000-0000-0000310D0000}"/>
    <cellStyle name="Финансовый 5 2 2 2 3 2 2" xfId="3378" xr:uid="{00000000-0005-0000-0000-0000320D0000}"/>
    <cellStyle name="Финансовый 5 2 2 2 3 2 2 2" xfId="3379" xr:uid="{00000000-0005-0000-0000-0000330D0000}"/>
    <cellStyle name="Финансовый 5 2 2 2 3 2 2 3" xfId="3380" xr:uid="{00000000-0005-0000-0000-0000340D0000}"/>
    <cellStyle name="Финансовый 5 2 2 2 3 2 3" xfId="3381" xr:uid="{00000000-0005-0000-0000-0000350D0000}"/>
    <cellStyle name="Финансовый 5 2 2 2 3 2 4" xfId="3382" xr:uid="{00000000-0005-0000-0000-0000360D0000}"/>
    <cellStyle name="Финансовый 5 2 2 2 3 3" xfId="3383" xr:uid="{00000000-0005-0000-0000-0000370D0000}"/>
    <cellStyle name="Финансовый 5 2 2 2 3 3 2" xfId="3384" xr:uid="{00000000-0005-0000-0000-0000380D0000}"/>
    <cellStyle name="Финансовый 5 2 2 2 3 3 3" xfId="3385" xr:uid="{00000000-0005-0000-0000-0000390D0000}"/>
    <cellStyle name="Финансовый 5 2 2 2 3 4" xfId="3386" xr:uid="{00000000-0005-0000-0000-00003A0D0000}"/>
    <cellStyle name="Финансовый 5 2 2 2 3 5" xfId="3387" xr:uid="{00000000-0005-0000-0000-00003B0D0000}"/>
    <cellStyle name="Финансовый 5 2 2 2 4" xfId="3388" xr:uid="{00000000-0005-0000-0000-00003C0D0000}"/>
    <cellStyle name="Финансовый 5 2 2 2 4 2" xfId="3389" xr:uid="{00000000-0005-0000-0000-00003D0D0000}"/>
    <cellStyle name="Финансовый 5 2 2 2 4 2 2" xfId="3390" xr:uid="{00000000-0005-0000-0000-00003E0D0000}"/>
    <cellStyle name="Финансовый 5 2 2 2 4 2 3" xfId="3391" xr:uid="{00000000-0005-0000-0000-00003F0D0000}"/>
    <cellStyle name="Финансовый 5 2 2 2 4 3" xfId="3392" xr:uid="{00000000-0005-0000-0000-0000400D0000}"/>
    <cellStyle name="Финансовый 5 2 2 2 4 4" xfId="3393" xr:uid="{00000000-0005-0000-0000-0000410D0000}"/>
    <cellStyle name="Финансовый 5 2 2 2 5" xfId="3394" xr:uid="{00000000-0005-0000-0000-0000420D0000}"/>
    <cellStyle name="Финансовый 5 2 2 2 5 2" xfId="3395" xr:uid="{00000000-0005-0000-0000-0000430D0000}"/>
    <cellStyle name="Финансовый 5 2 2 2 5 3" xfId="3396" xr:uid="{00000000-0005-0000-0000-0000440D0000}"/>
    <cellStyle name="Финансовый 5 2 2 2 6" xfId="3397" xr:uid="{00000000-0005-0000-0000-0000450D0000}"/>
    <cellStyle name="Финансовый 5 2 2 2 7" xfId="3398" xr:uid="{00000000-0005-0000-0000-0000460D0000}"/>
    <cellStyle name="Финансовый 5 2 2 2 8" xfId="3399" xr:uid="{00000000-0005-0000-0000-0000470D0000}"/>
    <cellStyle name="Финансовый 5 2 2 3" xfId="3400" xr:uid="{00000000-0005-0000-0000-0000480D0000}"/>
    <cellStyle name="Финансовый 5 2 2 3 2" xfId="3401" xr:uid="{00000000-0005-0000-0000-0000490D0000}"/>
    <cellStyle name="Финансовый 5 2 2 3 2 2" xfId="3402" xr:uid="{00000000-0005-0000-0000-00004A0D0000}"/>
    <cellStyle name="Финансовый 5 2 2 3 2 2 2" xfId="3403" xr:uid="{00000000-0005-0000-0000-00004B0D0000}"/>
    <cellStyle name="Финансовый 5 2 2 3 2 2 3" xfId="3404" xr:uid="{00000000-0005-0000-0000-00004C0D0000}"/>
    <cellStyle name="Финансовый 5 2 2 3 2 3" xfId="3405" xr:uid="{00000000-0005-0000-0000-00004D0D0000}"/>
    <cellStyle name="Финансовый 5 2 2 3 2 4" xfId="3406" xr:uid="{00000000-0005-0000-0000-00004E0D0000}"/>
    <cellStyle name="Финансовый 5 2 2 3 3" xfId="3407" xr:uid="{00000000-0005-0000-0000-00004F0D0000}"/>
    <cellStyle name="Финансовый 5 2 2 3 3 2" xfId="3408" xr:uid="{00000000-0005-0000-0000-0000500D0000}"/>
    <cellStyle name="Финансовый 5 2 2 3 3 3" xfId="3409" xr:uid="{00000000-0005-0000-0000-0000510D0000}"/>
    <cellStyle name="Финансовый 5 2 2 3 4" xfId="3410" xr:uid="{00000000-0005-0000-0000-0000520D0000}"/>
    <cellStyle name="Финансовый 5 2 2 3 5" xfId="3411" xr:uid="{00000000-0005-0000-0000-0000530D0000}"/>
    <cellStyle name="Финансовый 5 2 2 4" xfId="3412" xr:uid="{00000000-0005-0000-0000-0000540D0000}"/>
    <cellStyle name="Финансовый 5 2 2 4 2" xfId="3413" xr:uid="{00000000-0005-0000-0000-0000550D0000}"/>
    <cellStyle name="Финансовый 5 2 2 4 2 2" xfId="3414" xr:uid="{00000000-0005-0000-0000-0000560D0000}"/>
    <cellStyle name="Финансовый 5 2 2 4 2 2 2" xfId="3415" xr:uid="{00000000-0005-0000-0000-0000570D0000}"/>
    <cellStyle name="Финансовый 5 2 2 4 2 2 3" xfId="3416" xr:uid="{00000000-0005-0000-0000-0000580D0000}"/>
    <cellStyle name="Финансовый 5 2 2 4 2 3" xfId="3417" xr:uid="{00000000-0005-0000-0000-0000590D0000}"/>
    <cellStyle name="Финансовый 5 2 2 4 2 4" xfId="3418" xr:uid="{00000000-0005-0000-0000-00005A0D0000}"/>
    <cellStyle name="Финансовый 5 2 2 4 3" xfId="3419" xr:uid="{00000000-0005-0000-0000-00005B0D0000}"/>
    <cellStyle name="Финансовый 5 2 2 4 3 2" xfId="3420" xr:uid="{00000000-0005-0000-0000-00005C0D0000}"/>
    <cellStyle name="Финансовый 5 2 2 4 3 3" xfId="3421" xr:uid="{00000000-0005-0000-0000-00005D0D0000}"/>
    <cellStyle name="Финансовый 5 2 2 4 4" xfId="3422" xr:uid="{00000000-0005-0000-0000-00005E0D0000}"/>
    <cellStyle name="Финансовый 5 2 2 4 5" xfId="3423" xr:uid="{00000000-0005-0000-0000-00005F0D0000}"/>
    <cellStyle name="Финансовый 5 2 2 5" xfId="3424" xr:uid="{00000000-0005-0000-0000-0000600D0000}"/>
    <cellStyle name="Финансовый 5 2 2 5 2" xfId="3425" xr:uid="{00000000-0005-0000-0000-0000610D0000}"/>
    <cellStyle name="Финансовый 5 2 2 5 2 2" xfId="3426" xr:uid="{00000000-0005-0000-0000-0000620D0000}"/>
    <cellStyle name="Финансовый 5 2 2 5 2 3" xfId="3427" xr:uid="{00000000-0005-0000-0000-0000630D0000}"/>
    <cellStyle name="Финансовый 5 2 2 5 3" xfId="3428" xr:uid="{00000000-0005-0000-0000-0000640D0000}"/>
    <cellStyle name="Финансовый 5 2 2 5 4" xfId="3429" xr:uid="{00000000-0005-0000-0000-0000650D0000}"/>
    <cellStyle name="Финансовый 5 2 2 6" xfId="3430" xr:uid="{00000000-0005-0000-0000-0000660D0000}"/>
    <cellStyle name="Финансовый 5 2 2 6 2" xfId="3431" xr:uid="{00000000-0005-0000-0000-0000670D0000}"/>
    <cellStyle name="Финансовый 5 2 2 6 2 2" xfId="3432" xr:uid="{00000000-0005-0000-0000-0000680D0000}"/>
    <cellStyle name="Финансовый 5 2 2 6 2 3" xfId="3433" xr:uid="{00000000-0005-0000-0000-0000690D0000}"/>
    <cellStyle name="Финансовый 5 2 2 6 3" xfId="3434" xr:uid="{00000000-0005-0000-0000-00006A0D0000}"/>
    <cellStyle name="Финансовый 5 2 2 6 4" xfId="3435" xr:uid="{00000000-0005-0000-0000-00006B0D0000}"/>
    <cellStyle name="Финансовый 5 2 2 7" xfId="3436" xr:uid="{00000000-0005-0000-0000-00006C0D0000}"/>
    <cellStyle name="Финансовый 5 2 2 7 2" xfId="3437" xr:uid="{00000000-0005-0000-0000-00006D0D0000}"/>
    <cellStyle name="Финансовый 5 2 2 7 2 2" xfId="3438" xr:uid="{00000000-0005-0000-0000-00006E0D0000}"/>
    <cellStyle name="Финансовый 5 2 2 7 2 3" xfId="3439" xr:uid="{00000000-0005-0000-0000-00006F0D0000}"/>
    <cellStyle name="Финансовый 5 2 2 7 3" xfId="3440" xr:uid="{00000000-0005-0000-0000-0000700D0000}"/>
    <cellStyle name="Финансовый 5 2 2 7 4" xfId="3441" xr:uid="{00000000-0005-0000-0000-0000710D0000}"/>
    <cellStyle name="Финансовый 5 2 2 8" xfId="3442" xr:uid="{00000000-0005-0000-0000-0000720D0000}"/>
    <cellStyle name="Финансовый 5 2 2 8 2" xfId="3443" xr:uid="{00000000-0005-0000-0000-0000730D0000}"/>
    <cellStyle name="Финансовый 5 2 2 8 2 2" xfId="3444" xr:uid="{00000000-0005-0000-0000-0000740D0000}"/>
    <cellStyle name="Финансовый 5 2 2 8 2 3" xfId="3445" xr:uid="{00000000-0005-0000-0000-0000750D0000}"/>
    <cellStyle name="Финансовый 5 2 2 8 3" xfId="3446" xr:uid="{00000000-0005-0000-0000-0000760D0000}"/>
    <cellStyle name="Финансовый 5 2 2 8 4" xfId="3447" xr:uid="{00000000-0005-0000-0000-0000770D0000}"/>
    <cellStyle name="Финансовый 5 2 2 9" xfId="3448" xr:uid="{00000000-0005-0000-0000-0000780D0000}"/>
    <cellStyle name="Финансовый 5 2 2 9 2" xfId="3449" xr:uid="{00000000-0005-0000-0000-0000790D0000}"/>
    <cellStyle name="Финансовый 5 2 2 9 3" xfId="3450" xr:uid="{00000000-0005-0000-0000-00007A0D0000}"/>
    <cellStyle name="Финансовый 5 2 3" xfId="3451" xr:uid="{00000000-0005-0000-0000-00007B0D0000}"/>
    <cellStyle name="Финансовый 5 2 3 2" xfId="3452" xr:uid="{00000000-0005-0000-0000-00007C0D0000}"/>
    <cellStyle name="Финансовый 5 2 3 2 2" xfId="3453" xr:uid="{00000000-0005-0000-0000-00007D0D0000}"/>
    <cellStyle name="Финансовый 5 2 3 2 2 2" xfId="3454" xr:uid="{00000000-0005-0000-0000-00007E0D0000}"/>
    <cellStyle name="Финансовый 5 2 3 2 2 2 2" xfId="3455" xr:uid="{00000000-0005-0000-0000-00007F0D0000}"/>
    <cellStyle name="Финансовый 5 2 3 2 2 2 3" xfId="3456" xr:uid="{00000000-0005-0000-0000-0000800D0000}"/>
    <cellStyle name="Финансовый 5 2 3 2 2 3" xfId="3457" xr:uid="{00000000-0005-0000-0000-0000810D0000}"/>
    <cellStyle name="Финансовый 5 2 3 2 2 4" xfId="3458" xr:uid="{00000000-0005-0000-0000-0000820D0000}"/>
    <cellStyle name="Финансовый 5 2 3 2 3" xfId="3459" xr:uid="{00000000-0005-0000-0000-0000830D0000}"/>
    <cellStyle name="Финансовый 5 2 3 2 3 2" xfId="3460" xr:uid="{00000000-0005-0000-0000-0000840D0000}"/>
    <cellStyle name="Финансовый 5 2 3 2 3 3" xfId="3461" xr:uid="{00000000-0005-0000-0000-0000850D0000}"/>
    <cellStyle name="Финансовый 5 2 3 2 4" xfId="3462" xr:uid="{00000000-0005-0000-0000-0000860D0000}"/>
    <cellStyle name="Финансовый 5 2 3 2 5" xfId="3463" xr:uid="{00000000-0005-0000-0000-0000870D0000}"/>
    <cellStyle name="Финансовый 5 2 3 3" xfId="3464" xr:uid="{00000000-0005-0000-0000-0000880D0000}"/>
    <cellStyle name="Финансовый 5 2 3 3 2" xfId="3465" xr:uid="{00000000-0005-0000-0000-0000890D0000}"/>
    <cellStyle name="Финансовый 5 2 3 3 2 2" xfId="3466" xr:uid="{00000000-0005-0000-0000-00008A0D0000}"/>
    <cellStyle name="Финансовый 5 2 3 3 2 2 2" xfId="3467" xr:uid="{00000000-0005-0000-0000-00008B0D0000}"/>
    <cellStyle name="Финансовый 5 2 3 3 2 2 3" xfId="3468" xr:uid="{00000000-0005-0000-0000-00008C0D0000}"/>
    <cellStyle name="Финансовый 5 2 3 3 2 3" xfId="3469" xr:uid="{00000000-0005-0000-0000-00008D0D0000}"/>
    <cellStyle name="Финансовый 5 2 3 3 2 4" xfId="3470" xr:uid="{00000000-0005-0000-0000-00008E0D0000}"/>
    <cellStyle name="Финансовый 5 2 3 3 3" xfId="3471" xr:uid="{00000000-0005-0000-0000-00008F0D0000}"/>
    <cellStyle name="Финансовый 5 2 3 3 3 2" xfId="3472" xr:uid="{00000000-0005-0000-0000-0000900D0000}"/>
    <cellStyle name="Финансовый 5 2 3 3 3 3" xfId="3473" xr:uid="{00000000-0005-0000-0000-0000910D0000}"/>
    <cellStyle name="Финансовый 5 2 3 3 4" xfId="3474" xr:uid="{00000000-0005-0000-0000-0000920D0000}"/>
    <cellStyle name="Финансовый 5 2 3 3 5" xfId="3475" xr:uid="{00000000-0005-0000-0000-0000930D0000}"/>
    <cellStyle name="Финансовый 5 2 3 4" xfId="3476" xr:uid="{00000000-0005-0000-0000-0000940D0000}"/>
    <cellStyle name="Финансовый 5 2 3 4 2" xfId="3477" xr:uid="{00000000-0005-0000-0000-0000950D0000}"/>
    <cellStyle name="Финансовый 5 2 3 4 2 2" xfId="3478" xr:uid="{00000000-0005-0000-0000-0000960D0000}"/>
    <cellStyle name="Финансовый 5 2 3 4 2 3" xfId="3479" xr:uid="{00000000-0005-0000-0000-0000970D0000}"/>
    <cellStyle name="Финансовый 5 2 3 4 3" xfId="3480" xr:uid="{00000000-0005-0000-0000-0000980D0000}"/>
    <cellStyle name="Финансовый 5 2 3 4 4" xfId="3481" xr:uid="{00000000-0005-0000-0000-0000990D0000}"/>
    <cellStyle name="Финансовый 5 2 3 5" xfId="3482" xr:uid="{00000000-0005-0000-0000-00009A0D0000}"/>
    <cellStyle name="Финансовый 5 2 3 5 2" xfId="3483" xr:uid="{00000000-0005-0000-0000-00009B0D0000}"/>
    <cellStyle name="Финансовый 5 2 3 5 3" xfId="3484" xr:uid="{00000000-0005-0000-0000-00009C0D0000}"/>
    <cellStyle name="Финансовый 5 2 3 6" xfId="3485" xr:uid="{00000000-0005-0000-0000-00009D0D0000}"/>
    <cellStyle name="Финансовый 5 2 3 7" xfId="3486" xr:uid="{00000000-0005-0000-0000-00009E0D0000}"/>
    <cellStyle name="Финансовый 5 2 3 8" xfId="3487" xr:uid="{00000000-0005-0000-0000-00009F0D0000}"/>
    <cellStyle name="Финансовый 5 2 4" xfId="3488" xr:uid="{00000000-0005-0000-0000-0000A00D0000}"/>
    <cellStyle name="Финансовый 5 2 4 2" xfId="3489" xr:uid="{00000000-0005-0000-0000-0000A10D0000}"/>
    <cellStyle name="Финансовый 5 2 4 2 2" xfId="3490" xr:uid="{00000000-0005-0000-0000-0000A20D0000}"/>
    <cellStyle name="Финансовый 5 2 4 2 2 2" xfId="3491" xr:uid="{00000000-0005-0000-0000-0000A30D0000}"/>
    <cellStyle name="Финансовый 5 2 4 2 2 3" xfId="3492" xr:uid="{00000000-0005-0000-0000-0000A40D0000}"/>
    <cellStyle name="Финансовый 5 2 4 2 3" xfId="3493" xr:uid="{00000000-0005-0000-0000-0000A50D0000}"/>
    <cellStyle name="Финансовый 5 2 4 2 4" xfId="3494" xr:uid="{00000000-0005-0000-0000-0000A60D0000}"/>
    <cellStyle name="Финансовый 5 2 4 3" xfId="3495" xr:uid="{00000000-0005-0000-0000-0000A70D0000}"/>
    <cellStyle name="Финансовый 5 2 4 3 2" xfId="3496" xr:uid="{00000000-0005-0000-0000-0000A80D0000}"/>
    <cellStyle name="Финансовый 5 2 4 3 3" xfId="3497" xr:uid="{00000000-0005-0000-0000-0000A90D0000}"/>
    <cellStyle name="Финансовый 5 2 4 4" xfId="3498" xr:uid="{00000000-0005-0000-0000-0000AA0D0000}"/>
    <cellStyle name="Финансовый 5 2 4 5" xfId="3499" xr:uid="{00000000-0005-0000-0000-0000AB0D0000}"/>
    <cellStyle name="Финансовый 5 2 5" xfId="3500" xr:uid="{00000000-0005-0000-0000-0000AC0D0000}"/>
    <cellStyle name="Финансовый 5 2 5 2" xfId="3501" xr:uid="{00000000-0005-0000-0000-0000AD0D0000}"/>
    <cellStyle name="Финансовый 5 2 5 2 2" xfId="3502" xr:uid="{00000000-0005-0000-0000-0000AE0D0000}"/>
    <cellStyle name="Финансовый 5 2 5 2 2 2" xfId="3503" xr:uid="{00000000-0005-0000-0000-0000AF0D0000}"/>
    <cellStyle name="Финансовый 5 2 5 2 2 3" xfId="3504" xr:uid="{00000000-0005-0000-0000-0000B00D0000}"/>
    <cellStyle name="Финансовый 5 2 5 2 3" xfId="3505" xr:uid="{00000000-0005-0000-0000-0000B10D0000}"/>
    <cellStyle name="Финансовый 5 2 5 2 4" xfId="3506" xr:uid="{00000000-0005-0000-0000-0000B20D0000}"/>
    <cellStyle name="Финансовый 5 2 5 3" xfId="3507" xr:uid="{00000000-0005-0000-0000-0000B30D0000}"/>
    <cellStyle name="Финансовый 5 2 5 3 2" xfId="3508" xr:uid="{00000000-0005-0000-0000-0000B40D0000}"/>
    <cellStyle name="Финансовый 5 2 5 3 3" xfId="3509" xr:uid="{00000000-0005-0000-0000-0000B50D0000}"/>
    <cellStyle name="Финансовый 5 2 5 4" xfId="3510" xr:uid="{00000000-0005-0000-0000-0000B60D0000}"/>
    <cellStyle name="Финансовый 5 2 5 5" xfId="3511" xr:uid="{00000000-0005-0000-0000-0000B70D0000}"/>
    <cellStyle name="Финансовый 5 2 6" xfId="3512" xr:uid="{00000000-0005-0000-0000-0000B80D0000}"/>
    <cellStyle name="Финансовый 5 2 6 2" xfId="3513" xr:uid="{00000000-0005-0000-0000-0000B90D0000}"/>
    <cellStyle name="Финансовый 5 2 6 2 2" xfId="3514" xr:uid="{00000000-0005-0000-0000-0000BA0D0000}"/>
    <cellStyle name="Финансовый 5 2 6 2 3" xfId="3515" xr:uid="{00000000-0005-0000-0000-0000BB0D0000}"/>
    <cellStyle name="Финансовый 5 2 6 3" xfId="3516" xr:uid="{00000000-0005-0000-0000-0000BC0D0000}"/>
    <cellStyle name="Финансовый 5 2 6 4" xfId="3517" xr:uid="{00000000-0005-0000-0000-0000BD0D0000}"/>
    <cellStyle name="Финансовый 5 2 7" xfId="3518" xr:uid="{00000000-0005-0000-0000-0000BE0D0000}"/>
    <cellStyle name="Финансовый 5 2 7 2" xfId="3519" xr:uid="{00000000-0005-0000-0000-0000BF0D0000}"/>
    <cellStyle name="Финансовый 5 2 7 2 2" xfId="3520" xr:uid="{00000000-0005-0000-0000-0000C00D0000}"/>
    <cellStyle name="Финансовый 5 2 7 2 3" xfId="3521" xr:uid="{00000000-0005-0000-0000-0000C10D0000}"/>
    <cellStyle name="Финансовый 5 2 7 3" xfId="3522" xr:uid="{00000000-0005-0000-0000-0000C20D0000}"/>
    <cellStyle name="Финансовый 5 2 7 4" xfId="3523" xr:uid="{00000000-0005-0000-0000-0000C30D0000}"/>
    <cellStyle name="Финансовый 5 2 8" xfId="3524" xr:uid="{00000000-0005-0000-0000-0000C40D0000}"/>
    <cellStyle name="Финансовый 5 2 8 2" xfId="3525" xr:uid="{00000000-0005-0000-0000-0000C50D0000}"/>
    <cellStyle name="Финансовый 5 2 8 2 2" xfId="3526" xr:uid="{00000000-0005-0000-0000-0000C60D0000}"/>
    <cellStyle name="Финансовый 5 2 8 2 3" xfId="3527" xr:uid="{00000000-0005-0000-0000-0000C70D0000}"/>
    <cellStyle name="Финансовый 5 2 8 3" xfId="3528" xr:uid="{00000000-0005-0000-0000-0000C80D0000}"/>
    <cellStyle name="Финансовый 5 2 8 4" xfId="3529" xr:uid="{00000000-0005-0000-0000-0000C90D0000}"/>
    <cellStyle name="Финансовый 5 2 9" xfId="3530" xr:uid="{00000000-0005-0000-0000-0000CA0D0000}"/>
    <cellStyle name="Финансовый 5 2 9 2" xfId="3531" xr:uid="{00000000-0005-0000-0000-0000CB0D0000}"/>
    <cellStyle name="Финансовый 5 2 9 2 2" xfId="3532" xr:uid="{00000000-0005-0000-0000-0000CC0D0000}"/>
    <cellStyle name="Финансовый 5 2 9 2 3" xfId="3533" xr:uid="{00000000-0005-0000-0000-0000CD0D0000}"/>
    <cellStyle name="Финансовый 5 2 9 3" xfId="3534" xr:uid="{00000000-0005-0000-0000-0000CE0D0000}"/>
    <cellStyle name="Финансовый 5 2 9 4" xfId="3535" xr:uid="{00000000-0005-0000-0000-0000CF0D0000}"/>
    <cellStyle name="Финансовый 5 3" xfId="3536" xr:uid="{00000000-0005-0000-0000-0000D00D0000}"/>
    <cellStyle name="Финансовый 5 3 10" xfId="3537" xr:uid="{00000000-0005-0000-0000-0000D10D0000}"/>
    <cellStyle name="Финансовый 5 3 11" xfId="3538" xr:uid="{00000000-0005-0000-0000-0000D20D0000}"/>
    <cellStyle name="Финансовый 5 3 12" xfId="3539" xr:uid="{00000000-0005-0000-0000-0000D30D0000}"/>
    <cellStyle name="Финансовый 5 3 13" xfId="3540" xr:uid="{00000000-0005-0000-0000-0000D40D0000}"/>
    <cellStyle name="Финансовый 5 3 2" xfId="3541" xr:uid="{00000000-0005-0000-0000-0000D50D0000}"/>
    <cellStyle name="Финансовый 5 3 2 2" xfId="3542" xr:uid="{00000000-0005-0000-0000-0000D60D0000}"/>
    <cellStyle name="Финансовый 5 3 2 2 2" xfId="3543" xr:uid="{00000000-0005-0000-0000-0000D70D0000}"/>
    <cellStyle name="Финансовый 5 3 2 2 2 2" xfId="3544" xr:uid="{00000000-0005-0000-0000-0000D80D0000}"/>
    <cellStyle name="Финансовый 5 3 2 2 2 2 2" xfId="3545" xr:uid="{00000000-0005-0000-0000-0000D90D0000}"/>
    <cellStyle name="Финансовый 5 3 2 2 2 2 3" xfId="3546" xr:uid="{00000000-0005-0000-0000-0000DA0D0000}"/>
    <cellStyle name="Финансовый 5 3 2 2 2 3" xfId="3547" xr:uid="{00000000-0005-0000-0000-0000DB0D0000}"/>
    <cellStyle name="Финансовый 5 3 2 2 2 4" xfId="3548" xr:uid="{00000000-0005-0000-0000-0000DC0D0000}"/>
    <cellStyle name="Финансовый 5 3 2 2 3" xfId="3549" xr:uid="{00000000-0005-0000-0000-0000DD0D0000}"/>
    <cellStyle name="Финансовый 5 3 2 2 3 2" xfId="3550" xr:uid="{00000000-0005-0000-0000-0000DE0D0000}"/>
    <cellStyle name="Финансовый 5 3 2 2 3 3" xfId="3551" xr:uid="{00000000-0005-0000-0000-0000DF0D0000}"/>
    <cellStyle name="Финансовый 5 3 2 2 4" xfId="3552" xr:uid="{00000000-0005-0000-0000-0000E00D0000}"/>
    <cellStyle name="Финансовый 5 3 2 2 5" xfId="3553" xr:uid="{00000000-0005-0000-0000-0000E10D0000}"/>
    <cellStyle name="Финансовый 5 3 2 3" xfId="3554" xr:uid="{00000000-0005-0000-0000-0000E20D0000}"/>
    <cellStyle name="Финансовый 5 3 2 3 2" xfId="3555" xr:uid="{00000000-0005-0000-0000-0000E30D0000}"/>
    <cellStyle name="Финансовый 5 3 2 3 2 2" xfId="3556" xr:uid="{00000000-0005-0000-0000-0000E40D0000}"/>
    <cellStyle name="Финансовый 5 3 2 3 2 2 2" xfId="3557" xr:uid="{00000000-0005-0000-0000-0000E50D0000}"/>
    <cellStyle name="Финансовый 5 3 2 3 2 2 3" xfId="3558" xr:uid="{00000000-0005-0000-0000-0000E60D0000}"/>
    <cellStyle name="Финансовый 5 3 2 3 2 3" xfId="3559" xr:uid="{00000000-0005-0000-0000-0000E70D0000}"/>
    <cellStyle name="Финансовый 5 3 2 3 2 4" xfId="3560" xr:uid="{00000000-0005-0000-0000-0000E80D0000}"/>
    <cellStyle name="Финансовый 5 3 2 3 3" xfId="3561" xr:uid="{00000000-0005-0000-0000-0000E90D0000}"/>
    <cellStyle name="Финансовый 5 3 2 3 3 2" xfId="3562" xr:uid="{00000000-0005-0000-0000-0000EA0D0000}"/>
    <cellStyle name="Финансовый 5 3 2 3 3 3" xfId="3563" xr:uid="{00000000-0005-0000-0000-0000EB0D0000}"/>
    <cellStyle name="Финансовый 5 3 2 3 4" xfId="3564" xr:uid="{00000000-0005-0000-0000-0000EC0D0000}"/>
    <cellStyle name="Финансовый 5 3 2 3 5" xfId="3565" xr:uid="{00000000-0005-0000-0000-0000ED0D0000}"/>
    <cellStyle name="Финансовый 5 3 2 4" xfId="3566" xr:uid="{00000000-0005-0000-0000-0000EE0D0000}"/>
    <cellStyle name="Финансовый 5 3 2 4 2" xfId="3567" xr:uid="{00000000-0005-0000-0000-0000EF0D0000}"/>
    <cellStyle name="Финансовый 5 3 2 4 2 2" xfId="3568" xr:uid="{00000000-0005-0000-0000-0000F00D0000}"/>
    <cellStyle name="Финансовый 5 3 2 4 2 3" xfId="3569" xr:uid="{00000000-0005-0000-0000-0000F10D0000}"/>
    <cellStyle name="Финансовый 5 3 2 4 3" xfId="3570" xr:uid="{00000000-0005-0000-0000-0000F20D0000}"/>
    <cellStyle name="Финансовый 5 3 2 4 4" xfId="3571" xr:uid="{00000000-0005-0000-0000-0000F30D0000}"/>
    <cellStyle name="Финансовый 5 3 2 5" xfId="3572" xr:uid="{00000000-0005-0000-0000-0000F40D0000}"/>
    <cellStyle name="Финансовый 5 3 2 5 2" xfId="3573" xr:uid="{00000000-0005-0000-0000-0000F50D0000}"/>
    <cellStyle name="Финансовый 5 3 2 5 3" xfId="3574" xr:uid="{00000000-0005-0000-0000-0000F60D0000}"/>
    <cellStyle name="Финансовый 5 3 2 6" xfId="3575" xr:uid="{00000000-0005-0000-0000-0000F70D0000}"/>
    <cellStyle name="Финансовый 5 3 2 7" xfId="3576" xr:uid="{00000000-0005-0000-0000-0000F80D0000}"/>
    <cellStyle name="Финансовый 5 3 2 8" xfId="3577" xr:uid="{00000000-0005-0000-0000-0000F90D0000}"/>
    <cellStyle name="Финансовый 5 3 3" xfId="3578" xr:uid="{00000000-0005-0000-0000-0000FA0D0000}"/>
    <cellStyle name="Финансовый 5 3 3 2" xfId="3579" xr:uid="{00000000-0005-0000-0000-0000FB0D0000}"/>
    <cellStyle name="Финансовый 5 3 3 2 2" xfId="3580" xr:uid="{00000000-0005-0000-0000-0000FC0D0000}"/>
    <cellStyle name="Финансовый 5 3 3 2 2 2" xfId="3581" xr:uid="{00000000-0005-0000-0000-0000FD0D0000}"/>
    <cellStyle name="Финансовый 5 3 3 2 2 3" xfId="3582" xr:uid="{00000000-0005-0000-0000-0000FE0D0000}"/>
    <cellStyle name="Финансовый 5 3 3 2 3" xfId="3583" xr:uid="{00000000-0005-0000-0000-0000FF0D0000}"/>
    <cellStyle name="Финансовый 5 3 3 2 4" xfId="3584" xr:uid="{00000000-0005-0000-0000-0000000E0000}"/>
    <cellStyle name="Финансовый 5 3 3 3" xfId="3585" xr:uid="{00000000-0005-0000-0000-0000010E0000}"/>
    <cellStyle name="Финансовый 5 3 3 3 2" xfId="3586" xr:uid="{00000000-0005-0000-0000-0000020E0000}"/>
    <cellStyle name="Финансовый 5 3 3 3 3" xfId="3587" xr:uid="{00000000-0005-0000-0000-0000030E0000}"/>
    <cellStyle name="Финансовый 5 3 3 4" xfId="3588" xr:uid="{00000000-0005-0000-0000-0000040E0000}"/>
    <cellStyle name="Финансовый 5 3 3 5" xfId="3589" xr:uid="{00000000-0005-0000-0000-0000050E0000}"/>
    <cellStyle name="Финансовый 5 3 4" xfId="3590" xr:uid="{00000000-0005-0000-0000-0000060E0000}"/>
    <cellStyle name="Финансовый 5 3 4 2" xfId="3591" xr:uid="{00000000-0005-0000-0000-0000070E0000}"/>
    <cellStyle name="Финансовый 5 3 4 2 2" xfId="3592" xr:uid="{00000000-0005-0000-0000-0000080E0000}"/>
    <cellStyle name="Финансовый 5 3 4 2 2 2" xfId="3593" xr:uid="{00000000-0005-0000-0000-0000090E0000}"/>
    <cellStyle name="Финансовый 5 3 4 2 2 3" xfId="3594" xr:uid="{00000000-0005-0000-0000-00000A0E0000}"/>
    <cellStyle name="Финансовый 5 3 4 2 3" xfId="3595" xr:uid="{00000000-0005-0000-0000-00000B0E0000}"/>
    <cellStyle name="Финансовый 5 3 4 2 4" xfId="3596" xr:uid="{00000000-0005-0000-0000-00000C0E0000}"/>
    <cellStyle name="Финансовый 5 3 4 3" xfId="3597" xr:uid="{00000000-0005-0000-0000-00000D0E0000}"/>
    <cellStyle name="Финансовый 5 3 4 3 2" xfId="3598" xr:uid="{00000000-0005-0000-0000-00000E0E0000}"/>
    <cellStyle name="Финансовый 5 3 4 3 3" xfId="3599" xr:uid="{00000000-0005-0000-0000-00000F0E0000}"/>
    <cellStyle name="Финансовый 5 3 4 4" xfId="3600" xr:uid="{00000000-0005-0000-0000-0000100E0000}"/>
    <cellStyle name="Финансовый 5 3 4 5" xfId="3601" xr:uid="{00000000-0005-0000-0000-0000110E0000}"/>
    <cellStyle name="Финансовый 5 3 5" xfId="3602" xr:uid="{00000000-0005-0000-0000-0000120E0000}"/>
    <cellStyle name="Финансовый 5 3 5 2" xfId="3603" xr:uid="{00000000-0005-0000-0000-0000130E0000}"/>
    <cellStyle name="Финансовый 5 3 5 2 2" xfId="3604" xr:uid="{00000000-0005-0000-0000-0000140E0000}"/>
    <cellStyle name="Финансовый 5 3 5 2 3" xfId="3605" xr:uid="{00000000-0005-0000-0000-0000150E0000}"/>
    <cellStyle name="Финансовый 5 3 5 3" xfId="3606" xr:uid="{00000000-0005-0000-0000-0000160E0000}"/>
    <cellStyle name="Финансовый 5 3 5 4" xfId="3607" xr:uid="{00000000-0005-0000-0000-0000170E0000}"/>
    <cellStyle name="Финансовый 5 3 6" xfId="3608" xr:uid="{00000000-0005-0000-0000-0000180E0000}"/>
    <cellStyle name="Финансовый 5 3 6 2" xfId="3609" xr:uid="{00000000-0005-0000-0000-0000190E0000}"/>
    <cellStyle name="Финансовый 5 3 6 2 2" xfId="3610" xr:uid="{00000000-0005-0000-0000-00001A0E0000}"/>
    <cellStyle name="Финансовый 5 3 6 2 3" xfId="3611" xr:uid="{00000000-0005-0000-0000-00001B0E0000}"/>
    <cellStyle name="Финансовый 5 3 6 3" xfId="3612" xr:uid="{00000000-0005-0000-0000-00001C0E0000}"/>
    <cellStyle name="Финансовый 5 3 6 4" xfId="3613" xr:uid="{00000000-0005-0000-0000-00001D0E0000}"/>
    <cellStyle name="Финансовый 5 3 7" xfId="3614" xr:uid="{00000000-0005-0000-0000-00001E0E0000}"/>
    <cellStyle name="Финансовый 5 3 7 2" xfId="3615" xr:uid="{00000000-0005-0000-0000-00001F0E0000}"/>
    <cellStyle name="Финансовый 5 3 7 2 2" xfId="3616" xr:uid="{00000000-0005-0000-0000-0000200E0000}"/>
    <cellStyle name="Финансовый 5 3 7 2 3" xfId="3617" xr:uid="{00000000-0005-0000-0000-0000210E0000}"/>
    <cellStyle name="Финансовый 5 3 7 3" xfId="3618" xr:uid="{00000000-0005-0000-0000-0000220E0000}"/>
    <cellStyle name="Финансовый 5 3 7 4" xfId="3619" xr:uid="{00000000-0005-0000-0000-0000230E0000}"/>
    <cellStyle name="Финансовый 5 3 8" xfId="3620" xr:uid="{00000000-0005-0000-0000-0000240E0000}"/>
    <cellStyle name="Финансовый 5 3 8 2" xfId="3621" xr:uid="{00000000-0005-0000-0000-0000250E0000}"/>
    <cellStyle name="Финансовый 5 3 8 2 2" xfId="3622" xr:uid="{00000000-0005-0000-0000-0000260E0000}"/>
    <cellStyle name="Финансовый 5 3 8 2 3" xfId="3623" xr:uid="{00000000-0005-0000-0000-0000270E0000}"/>
    <cellStyle name="Финансовый 5 3 8 3" xfId="3624" xr:uid="{00000000-0005-0000-0000-0000280E0000}"/>
    <cellStyle name="Финансовый 5 3 8 4" xfId="3625" xr:uid="{00000000-0005-0000-0000-0000290E0000}"/>
    <cellStyle name="Финансовый 5 3 9" xfId="3626" xr:uid="{00000000-0005-0000-0000-00002A0E0000}"/>
    <cellStyle name="Финансовый 5 3 9 2" xfId="3627" xr:uid="{00000000-0005-0000-0000-00002B0E0000}"/>
    <cellStyle name="Финансовый 5 3 9 3" xfId="3628" xr:uid="{00000000-0005-0000-0000-00002C0E0000}"/>
    <cellStyle name="Финансовый 5 4" xfId="3629" xr:uid="{00000000-0005-0000-0000-00002D0E0000}"/>
    <cellStyle name="Финансовый 5 4 10" xfId="3630" xr:uid="{00000000-0005-0000-0000-00002E0E0000}"/>
    <cellStyle name="Финансовый 5 4 11" xfId="3631" xr:uid="{00000000-0005-0000-0000-00002F0E0000}"/>
    <cellStyle name="Финансовый 5 4 12" xfId="3632" xr:uid="{00000000-0005-0000-0000-0000300E0000}"/>
    <cellStyle name="Финансовый 5 4 13" xfId="3633" xr:uid="{00000000-0005-0000-0000-0000310E0000}"/>
    <cellStyle name="Финансовый 5 4 2" xfId="3634" xr:uid="{00000000-0005-0000-0000-0000320E0000}"/>
    <cellStyle name="Финансовый 5 4 2 2" xfId="3635" xr:uid="{00000000-0005-0000-0000-0000330E0000}"/>
    <cellStyle name="Финансовый 5 4 2 2 2" xfId="3636" xr:uid="{00000000-0005-0000-0000-0000340E0000}"/>
    <cellStyle name="Финансовый 5 4 2 2 2 2" xfId="3637" xr:uid="{00000000-0005-0000-0000-0000350E0000}"/>
    <cellStyle name="Финансовый 5 4 2 2 2 2 2" xfId="3638" xr:uid="{00000000-0005-0000-0000-0000360E0000}"/>
    <cellStyle name="Финансовый 5 4 2 2 2 2 3" xfId="3639" xr:uid="{00000000-0005-0000-0000-0000370E0000}"/>
    <cellStyle name="Финансовый 5 4 2 2 2 3" xfId="3640" xr:uid="{00000000-0005-0000-0000-0000380E0000}"/>
    <cellStyle name="Финансовый 5 4 2 2 2 4" xfId="3641" xr:uid="{00000000-0005-0000-0000-0000390E0000}"/>
    <cellStyle name="Финансовый 5 4 2 2 3" xfId="3642" xr:uid="{00000000-0005-0000-0000-00003A0E0000}"/>
    <cellStyle name="Финансовый 5 4 2 2 3 2" xfId="3643" xr:uid="{00000000-0005-0000-0000-00003B0E0000}"/>
    <cellStyle name="Финансовый 5 4 2 2 3 3" xfId="3644" xr:uid="{00000000-0005-0000-0000-00003C0E0000}"/>
    <cellStyle name="Финансовый 5 4 2 2 4" xfId="3645" xr:uid="{00000000-0005-0000-0000-00003D0E0000}"/>
    <cellStyle name="Финансовый 5 4 2 2 5" xfId="3646" xr:uid="{00000000-0005-0000-0000-00003E0E0000}"/>
    <cellStyle name="Финансовый 5 4 2 3" xfId="3647" xr:uid="{00000000-0005-0000-0000-00003F0E0000}"/>
    <cellStyle name="Финансовый 5 4 2 3 2" xfId="3648" xr:uid="{00000000-0005-0000-0000-0000400E0000}"/>
    <cellStyle name="Финансовый 5 4 2 3 2 2" xfId="3649" xr:uid="{00000000-0005-0000-0000-0000410E0000}"/>
    <cellStyle name="Финансовый 5 4 2 3 2 2 2" xfId="3650" xr:uid="{00000000-0005-0000-0000-0000420E0000}"/>
    <cellStyle name="Финансовый 5 4 2 3 2 2 3" xfId="3651" xr:uid="{00000000-0005-0000-0000-0000430E0000}"/>
    <cellStyle name="Финансовый 5 4 2 3 2 3" xfId="3652" xr:uid="{00000000-0005-0000-0000-0000440E0000}"/>
    <cellStyle name="Финансовый 5 4 2 3 2 4" xfId="3653" xr:uid="{00000000-0005-0000-0000-0000450E0000}"/>
    <cellStyle name="Финансовый 5 4 2 3 3" xfId="3654" xr:uid="{00000000-0005-0000-0000-0000460E0000}"/>
    <cellStyle name="Финансовый 5 4 2 3 3 2" xfId="3655" xr:uid="{00000000-0005-0000-0000-0000470E0000}"/>
    <cellStyle name="Финансовый 5 4 2 3 3 3" xfId="3656" xr:uid="{00000000-0005-0000-0000-0000480E0000}"/>
    <cellStyle name="Финансовый 5 4 2 3 4" xfId="3657" xr:uid="{00000000-0005-0000-0000-0000490E0000}"/>
    <cellStyle name="Финансовый 5 4 2 3 5" xfId="3658" xr:uid="{00000000-0005-0000-0000-00004A0E0000}"/>
    <cellStyle name="Финансовый 5 4 2 4" xfId="3659" xr:uid="{00000000-0005-0000-0000-00004B0E0000}"/>
    <cellStyle name="Финансовый 5 4 2 4 2" xfId="3660" xr:uid="{00000000-0005-0000-0000-00004C0E0000}"/>
    <cellStyle name="Финансовый 5 4 2 4 2 2" xfId="3661" xr:uid="{00000000-0005-0000-0000-00004D0E0000}"/>
    <cellStyle name="Финансовый 5 4 2 4 2 3" xfId="3662" xr:uid="{00000000-0005-0000-0000-00004E0E0000}"/>
    <cellStyle name="Финансовый 5 4 2 4 3" xfId="3663" xr:uid="{00000000-0005-0000-0000-00004F0E0000}"/>
    <cellStyle name="Финансовый 5 4 2 4 4" xfId="3664" xr:uid="{00000000-0005-0000-0000-0000500E0000}"/>
    <cellStyle name="Финансовый 5 4 2 5" xfId="3665" xr:uid="{00000000-0005-0000-0000-0000510E0000}"/>
    <cellStyle name="Финансовый 5 4 2 5 2" xfId="3666" xr:uid="{00000000-0005-0000-0000-0000520E0000}"/>
    <cellStyle name="Финансовый 5 4 2 5 3" xfId="3667" xr:uid="{00000000-0005-0000-0000-0000530E0000}"/>
    <cellStyle name="Финансовый 5 4 2 6" xfId="3668" xr:uid="{00000000-0005-0000-0000-0000540E0000}"/>
    <cellStyle name="Финансовый 5 4 2 7" xfId="3669" xr:uid="{00000000-0005-0000-0000-0000550E0000}"/>
    <cellStyle name="Финансовый 5 4 2 8" xfId="3670" xr:uid="{00000000-0005-0000-0000-0000560E0000}"/>
    <cellStyle name="Финансовый 5 4 3" xfId="3671" xr:uid="{00000000-0005-0000-0000-0000570E0000}"/>
    <cellStyle name="Финансовый 5 4 3 2" xfId="3672" xr:uid="{00000000-0005-0000-0000-0000580E0000}"/>
    <cellStyle name="Финансовый 5 4 3 2 2" xfId="3673" xr:uid="{00000000-0005-0000-0000-0000590E0000}"/>
    <cellStyle name="Финансовый 5 4 3 2 2 2" xfId="3674" xr:uid="{00000000-0005-0000-0000-00005A0E0000}"/>
    <cellStyle name="Финансовый 5 4 3 2 2 3" xfId="3675" xr:uid="{00000000-0005-0000-0000-00005B0E0000}"/>
    <cellStyle name="Финансовый 5 4 3 2 3" xfId="3676" xr:uid="{00000000-0005-0000-0000-00005C0E0000}"/>
    <cellStyle name="Финансовый 5 4 3 2 4" xfId="3677" xr:uid="{00000000-0005-0000-0000-00005D0E0000}"/>
    <cellStyle name="Финансовый 5 4 3 3" xfId="3678" xr:uid="{00000000-0005-0000-0000-00005E0E0000}"/>
    <cellStyle name="Финансовый 5 4 3 3 2" xfId="3679" xr:uid="{00000000-0005-0000-0000-00005F0E0000}"/>
    <cellStyle name="Финансовый 5 4 3 3 3" xfId="3680" xr:uid="{00000000-0005-0000-0000-0000600E0000}"/>
    <cellStyle name="Финансовый 5 4 3 4" xfId="3681" xr:uid="{00000000-0005-0000-0000-0000610E0000}"/>
    <cellStyle name="Финансовый 5 4 3 5" xfId="3682" xr:uid="{00000000-0005-0000-0000-0000620E0000}"/>
    <cellStyle name="Финансовый 5 4 4" xfId="3683" xr:uid="{00000000-0005-0000-0000-0000630E0000}"/>
    <cellStyle name="Финансовый 5 4 4 2" xfId="3684" xr:uid="{00000000-0005-0000-0000-0000640E0000}"/>
    <cellStyle name="Финансовый 5 4 4 2 2" xfId="3685" xr:uid="{00000000-0005-0000-0000-0000650E0000}"/>
    <cellStyle name="Финансовый 5 4 4 2 2 2" xfId="3686" xr:uid="{00000000-0005-0000-0000-0000660E0000}"/>
    <cellStyle name="Финансовый 5 4 4 2 2 3" xfId="3687" xr:uid="{00000000-0005-0000-0000-0000670E0000}"/>
    <cellStyle name="Финансовый 5 4 4 2 3" xfId="3688" xr:uid="{00000000-0005-0000-0000-0000680E0000}"/>
    <cellStyle name="Финансовый 5 4 4 2 4" xfId="3689" xr:uid="{00000000-0005-0000-0000-0000690E0000}"/>
    <cellStyle name="Финансовый 5 4 4 3" xfId="3690" xr:uid="{00000000-0005-0000-0000-00006A0E0000}"/>
    <cellStyle name="Финансовый 5 4 4 3 2" xfId="3691" xr:uid="{00000000-0005-0000-0000-00006B0E0000}"/>
    <cellStyle name="Финансовый 5 4 4 3 3" xfId="3692" xr:uid="{00000000-0005-0000-0000-00006C0E0000}"/>
    <cellStyle name="Финансовый 5 4 4 4" xfId="3693" xr:uid="{00000000-0005-0000-0000-00006D0E0000}"/>
    <cellStyle name="Финансовый 5 4 4 5" xfId="3694" xr:uid="{00000000-0005-0000-0000-00006E0E0000}"/>
    <cellStyle name="Финансовый 5 4 5" xfId="3695" xr:uid="{00000000-0005-0000-0000-00006F0E0000}"/>
    <cellStyle name="Финансовый 5 4 5 2" xfId="3696" xr:uid="{00000000-0005-0000-0000-0000700E0000}"/>
    <cellStyle name="Финансовый 5 4 5 2 2" xfId="3697" xr:uid="{00000000-0005-0000-0000-0000710E0000}"/>
    <cellStyle name="Финансовый 5 4 5 2 3" xfId="3698" xr:uid="{00000000-0005-0000-0000-0000720E0000}"/>
    <cellStyle name="Финансовый 5 4 5 3" xfId="3699" xr:uid="{00000000-0005-0000-0000-0000730E0000}"/>
    <cellStyle name="Финансовый 5 4 5 4" xfId="3700" xr:uid="{00000000-0005-0000-0000-0000740E0000}"/>
    <cellStyle name="Финансовый 5 4 6" xfId="3701" xr:uid="{00000000-0005-0000-0000-0000750E0000}"/>
    <cellStyle name="Финансовый 5 4 6 2" xfId="3702" xr:uid="{00000000-0005-0000-0000-0000760E0000}"/>
    <cellStyle name="Финансовый 5 4 6 2 2" xfId="3703" xr:uid="{00000000-0005-0000-0000-0000770E0000}"/>
    <cellStyle name="Финансовый 5 4 6 2 3" xfId="3704" xr:uid="{00000000-0005-0000-0000-0000780E0000}"/>
    <cellStyle name="Финансовый 5 4 6 3" xfId="3705" xr:uid="{00000000-0005-0000-0000-0000790E0000}"/>
    <cellStyle name="Финансовый 5 4 6 4" xfId="3706" xr:uid="{00000000-0005-0000-0000-00007A0E0000}"/>
    <cellStyle name="Финансовый 5 4 7" xfId="3707" xr:uid="{00000000-0005-0000-0000-00007B0E0000}"/>
    <cellStyle name="Финансовый 5 4 7 2" xfId="3708" xr:uid="{00000000-0005-0000-0000-00007C0E0000}"/>
    <cellStyle name="Финансовый 5 4 7 2 2" xfId="3709" xr:uid="{00000000-0005-0000-0000-00007D0E0000}"/>
    <cellStyle name="Финансовый 5 4 7 2 3" xfId="3710" xr:uid="{00000000-0005-0000-0000-00007E0E0000}"/>
    <cellStyle name="Финансовый 5 4 7 3" xfId="3711" xr:uid="{00000000-0005-0000-0000-00007F0E0000}"/>
    <cellStyle name="Финансовый 5 4 7 4" xfId="3712" xr:uid="{00000000-0005-0000-0000-0000800E0000}"/>
    <cellStyle name="Финансовый 5 4 8" xfId="3713" xr:uid="{00000000-0005-0000-0000-0000810E0000}"/>
    <cellStyle name="Финансовый 5 4 8 2" xfId="3714" xr:uid="{00000000-0005-0000-0000-0000820E0000}"/>
    <cellStyle name="Финансовый 5 4 8 2 2" xfId="3715" xr:uid="{00000000-0005-0000-0000-0000830E0000}"/>
    <cellStyle name="Финансовый 5 4 8 2 3" xfId="3716" xr:uid="{00000000-0005-0000-0000-0000840E0000}"/>
    <cellStyle name="Финансовый 5 4 8 3" xfId="3717" xr:uid="{00000000-0005-0000-0000-0000850E0000}"/>
    <cellStyle name="Финансовый 5 4 8 4" xfId="3718" xr:uid="{00000000-0005-0000-0000-0000860E0000}"/>
    <cellStyle name="Финансовый 5 4 9" xfId="3719" xr:uid="{00000000-0005-0000-0000-0000870E0000}"/>
    <cellStyle name="Финансовый 5 4 9 2" xfId="3720" xr:uid="{00000000-0005-0000-0000-0000880E0000}"/>
    <cellStyle name="Финансовый 5 4 9 3" xfId="3721" xr:uid="{00000000-0005-0000-0000-0000890E0000}"/>
    <cellStyle name="Финансовый 5 5" xfId="3722" xr:uid="{00000000-0005-0000-0000-00008A0E0000}"/>
    <cellStyle name="Финансовый 5 5 2" xfId="3723" xr:uid="{00000000-0005-0000-0000-00008B0E0000}"/>
    <cellStyle name="Финансовый 5 5 2 2" xfId="3724" xr:uid="{00000000-0005-0000-0000-00008C0E0000}"/>
    <cellStyle name="Финансовый 5 5 2 2 2" xfId="3725" xr:uid="{00000000-0005-0000-0000-00008D0E0000}"/>
    <cellStyle name="Финансовый 5 5 2 2 2 2" xfId="3726" xr:uid="{00000000-0005-0000-0000-00008E0E0000}"/>
    <cellStyle name="Финансовый 5 5 2 2 2 3" xfId="3727" xr:uid="{00000000-0005-0000-0000-00008F0E0000}"/>
    <cellStyle name="Финансовый 5 5 2 2 3" xfId="3728" xr:uid="{00000000-0005-0000-0000-0000900E0000}"/>
    <cellStyle name="Финансовый 5 5 2 2 4" xfId="3729" xr:uid="{00000000-0005-0000-0000-0000910E0000}"/>
    <cellStyle name="Финансовый 5 5 2 3" xfId="3730" xr:uid="{00000000-0005-0000-0000-0000920E0000}"/>
    <cellStyle name="Финансовый 5 5 2 3 2" xfId="3731" xr:uid="{00000000-0005-0000-0000-0000930E0000}"/>
    <cellStyle name="Финансовый 5 5 2 3 3" xfId="3732" xr:uid="{00000000-0005-0000-0000-0000940E0000}"/>
    <cellStyle name="Финансовый 5 5 2 4" xfId="3733" xr:uid="{00000000-0005-0000-0000-0000950E0000}"/>
    <cellStyle name="Финансовый 5 5 2 5" xfId="3734" xr:uid="{00000000-0005-0000-0000-0000960E0000}"/>
    <cellStyle name="Финансовый 5 5 3" xfId="3735" xr:uid="{00000000-0005-0000-0000-0000970E0000}"/>
    <cellStyle name="Финансовый 5 5 3 2" xfId="3736" xr:uid="{00000000-0005-0000-0000-0000980E0000}"/>
    <cellStyle name="Финансовый 5 5 3 2 2" xfId="3737" xr:uid="{00000000-0005-0000-0000-0000990E0000}"/>
    <cellStyle name="Финансовый 5 5 3 2 2 2" xfId="3738" xr:uid="{00000000-0005-0000-0000-00009A0E0000}"/>
    <cellStyle name="Финансовый 5 5 3 2 2 3" xfId="3739" xr:uid="{00000000-0005-0000-0000-00009B0E0000}"/>
    <cellStyle name="Финансовый 5 5 3 2 3" xfId="3740" xr:uid="{00000000-0005-0000-0000-00009C0E0000}"/>
    <cellStyle name="Финансовый 5 5 3 2 4" xfId="3741" xr:uid="{00000000-0005-0000-0000-00009D0E0000}"/>
    <cellStyle name="Финансовый 5 5 3 3" xfId="3742" xr:uid="{00000000-0005-0000-0000-00009E0E0000}"/>
    <cellStyle name="Финансовый 5 5 3 3 2" xfId="3743" xr:uid="{00000000-0005-0000-0000-00009F0E0000}"/>
    <cellStyle name="Финансовый 5 5 3 3 3" xfId="3744" xr:uid="{00000000-0005-0000-0000-0000A00E0000}"/>
    <cellStyle name="Финансовый 5 5 3 4" xfId="3745" xr:uid="{00000000-0005-0000-0000-0000A10E0000}"/>
    <cellStyle name="Финансовый 5 5 3 5" xfId="3746" xr:uid="{00000000-0005-0000-0000-0000A20E0000}"/>
    <cellStyle name="Финансовый 5 5 4" xfId="3747" xr:uid="{00000000-0005-0000-0000-0000A30E0000}"/>
    <cellStyle name="Финансовый 5 5 4 2" xfId="3748" xr:uid="{00000000-0005-0000-0000-0000A40E0000}"/>
    <cellStyle name="Финансовый 5 5 4 2 2" xfId="3749" xr:uid="{00000000-0005-0000-0000-0000A50E0000}"/>
    <cellStyle name="Финансовый 5 5 4 2 3" xfId="3750" xr:uid="{00000000-0005-0000-0000-0000A60E0000}"/>
    <cellStyle name="Финансовый 5 5 4 3" xfId="3751" xr:uid="{00000000-0005-0000-0000-0000A70E0000}"/>
    <cellStyle name="Финансовый 5 5 4 4" xfId="3752" xr:uid="{00000000-0005-0000-0000-0000A80E0000}"/>
    <cellStyle name="Финансовый 5 5 5" xfId="3753" xr:uid="{00000000-0005-0000-0000-0000A90E0000}"/>
    <cellStyle name="Финансовый 5 5 5 2" xfId="3754" xr:uid="{00000000-0005-0000-0000-0000AA0E0000}"/>
    <cellStyle name="Финансовый 5 5 5 3" xfId="3755" xr:uid="{00000000-0005-0000-0000-0000AB0E0000}"/>
    <cellStyle name="Финансовый 5 5 6" xfId="3756" xr:uid="{00000000-0005-0000-0000-0000AC0E0000}"/>
    <cellStyle name="Финансовый 5 5 7" xfId="3757" xr:uid="{00000000-0005-0000-0000-0000AD0E0000}"/>
    <cellStyle name="Финансовый 5 5 8" xfId="3758" xr:uid="{00000000-0005-0000-0000-0000AE0E0000}"/>
    <cellStyle name="Финансовый 5 6" xfId="3759" xr:uid="{00000000-0005-0000-0000-0000AF0E0000}"/>
    <cellStyle name="Финансовый 5 6 2" xfId="3760" xr:uid="{00000000-0005-0000-0000-0000B00E0000}"/>
    <cellStyle name="Финансовый 5 6 2 2" xfId="3761" xr:uid="{00000000-0005-0000-0000-0000B10E0000}"/>
    <cellStyle name="Финансовый 5 6 2 2 2" xfId="3762" xr:uid="{00000000-0005-0000-0000-0000B20E0000}"/>
    <cellStyle name="Финансовый 5 6 2 2 3" xfId="3763" xr:uid="{00000000-0005-0000-0000-0000B30E0000}"/>
    <cellStyle name="Финансовый 5 6 2 3" xfId="3764" xr:uid="{00000000-0005-0000-0000-0000B40E0000}"/>
    <cellStyle name="Финансовый 5 6 2 4" xfId="3765" xr:uid="{00000000-0005-0000-0000-0000B50E0000}"/>
    <cellStyle name="Финансовый 5 6 3" xfId="3766" xr:uid="{00000000-0005-0000-0000-0000B60E0000}"/>
    <cellStyle name="Финансовый 5 6 3 2" xfId="3767" xr:uid="{00000000-0005-0000-0000-0000B70E0000}"/>
    <cellStyle name="Финансовый 5 6 3 3" xfId="3768" xr:uid="{00000000-0005-0000-0000-0000B80E0000}"/>
    <cellStyle name="Финансовый 5 6 4" xfId="3769" xr:uid="{00000000-0005-0000-0000-0000B90E0000}"/>
    <cellStyle name="Финансовый 5 6 5" xfId="3770" xr:uid="{00000000-0005-0000-0000-0000BA0E0000}"/>
    <cellStyle name="Финансовый 5 7" xfId="3771" xr:uid="{00000000-0005-0000-0000-0000BB0E0000}"/>
    <cellStyle name="Финансовый 5 7 2" xfId="3772" xr:uid="{00000000-0005-0000-0000-0000BC0E0000}"/>
    <cellStyle name="Финансовый 5 7 2 2" xfId="3773" xr:uid="{00000000-0005-0000-0000-0000BD0E0000}"/>
    <cellStyle name="Финансовый 5 7 2 2 2" xfId="3774" xr:uid="{00000000-0005-0000-0000-0000BE0E0000}"/>
    <cellStyle name="Финансовый 5 7 2 2 3" xfId="3775" xr:uid="{00000000-0005-0000-0000-0000BF0E0000}"/>
    <cellStyle name="Финансовый 5 7 2 3" xfId="3776" xr:uid="{00000000-0005-0000-0000-0000C00E0000}"/>
    <cellStyle name="Финансовый 5 7 2 4" xfId="3777" xr:uid="{00000000-0005-0000-0000-0000C10E0000}"/>
    <cellStyle name="Финансовый 5 7 3" xfId="3778" xr:uid="{00000000-0005-0000-0000-0000C20E0000}"/>
    <cellStyle name="Финансовый 5 7 3 2" xfId="3779" xr:uid="{00000000-0005-0000-0000-0000C30E0000}"/>
    <cellStyle name="Финансовый 5 7 3 3" xfId="3780" xr:uid="{00000000-0005-0000-0000-0000C40E0000}"/>
    <cellStyle name="Финансовый 5 7 4" xfId="3781" xr:uid="{00000000-0005-0000-0000-0000C50E0000}"/>
    <cellStyle name="Финансовый 5 7 5" xfId="3782" xr:uid="{00000000-0005-0000-0000-0000C60E0000}"/>
    <cellStyle name="Финансовый 5 8" xfId="3783" xr:uid="{00000000-0005-0000-0000-0000C70E0000}"/>
    <cellStyle name="Финансовый 5 8 2" xfId="3784" xr:uid="{00000000-0005-0000-0000-0000C80E0000}"/>
    <cellStyle name="Финансовый 5 8 2 2" xfId="3785" xr:uid="{00000000-0005-0000-0000-0000C90E0000}"/>
    <cellStyle name="Финансовый 5 8 2 3" xfId="3786" xr:uid="{00000000-0005-0000-0000-0000CA0E0000}"/>
    <cellStyle name="Финансовый 5 8 3" xfId="3787" xr:uid="{00000000-0005-0000-0000-0000CB0E0000}"/>
    <cellStyle name="Финансовый 5 8 4" xfId="3788" xr:uid="{00000000-0005-0000-0000-0000CC0E0000}"/>
    <cellStyle name="Финансовый 5 9" xfId="3789" xr:uid="{00000000-0005-0000-0000-0000CD0E0000}"/>
    <cellStyle name="Финансовый 5 9 2" xfId="3790" xr:uid="{00000000-0005-0000-0000-0000CE0E0000}"/>
    <cellStyle name="Финансовый 5 9 2 2" xfId="3791" xr:uid="{00000000-0005-0000-0000-0000CF0E0000}"/>
    <cellStyle name="Финансовый 5 9 2 3" xfId="3792" xr:uid="{00000000-0005-0000-0000-0000D00E0000}"/>
    <cellStyle name="Финансовый 5 9 3" xfId="3793" xr:uid="{00000000-0005-0000-0000-0000D10E0000}"/>
    <cellStyle name="Финансовый 5 9 4" xfId="3794" xr:uid="{00000000-0005-0000-0000-0000D20E0000}"/>
    <cellStyle name="Финансовый 6" xfId="3795" xr:uid="{00000000-0005-0000-0000-0000D30E0000}"/>
    <cellStyle name="Финансовый 6 10" xfId="3796" xr:uid="{00000000-0005-0000-0000-0000D40E0000}"/>
    <cellStyle name="Финансовый 6 10 2" xfId="3797" xr:uid="{00000000-0005-0000-0000-0000D50E0000}"/>
    <cellStyle name="Финансовый 6 10 3" xfId="3798" xr:uid="{00000000-0005-0000-0000-0000D60E0000}"/>
    <cellStyle name="Финансовый 6 11" xfId="3799" xr:uid="{00000000-0005-0000-0000-0000D70E0000}"/>
    <cellStyle name="Финансовый 6 12" xfId="3800" xr:uid="{00000000-0005-0000-0000-0000D80E0000}"/>
    <cellStyle name="Финансовый 6 13" xfId="3801" xr:uid="{00000000-0005-0000-0000-0000D90E0000}"/>
    <cellStyle name="Финансовый 6 14" xfId="3802" xr:uid="{00000000-0005-0000-0000-0000DA0E0000}"/>
    <cellStyle name="Финансовый 6 2" xfId="3803" xr:uid="{00000000-0005-0000-0000-0000DB0E0000}"/>
    <cellStyle name="Финансовый 6 2 10" xfId="3804" xr:uid="{00000000-0005-0000-0000-0000DC0E0000}"/>
    <cellStyle name="Финансовый 6 2 11" xfId="3805" xr:uid="{00000000-0005-0000-0000-0000DD0E0000}"/>
    <cellStyle name="Финансовый 6 2 12" xfId="3806" xr:uid="{00000000-0005-0000-0000-0000DE0E0000}"/>
    <cellStyle name="Финансовый 6 2 13" xfId="3807" xr:uid="{00000000-0005-0000-0000-0000DF0E0000}"/>
    <cellStyle name="Финансовый 6 2 2" xfId="3808" xr:uid="{00000000-0005-0000-0000-0000E00E0000}"/>
    <cellStyle name="Финансовый 6 2 2 2" xfId="3809" xr:uid="{00000000-0005-0000-0000-0000E10E0000}"/>
    <cellStyle name="Финансовый 6 2 2 2 2" xfId="3810" xr:uid="{00000000-0005-0000-0000-0000E20E0000}"/>
    <cellStyle name="Финансовый 6 2 2 2 2 2" xfId="3811" xr:uid="{00000000-0005-0000-0000-0000E30E0000}"/>
    <cellStyle name="Финансовый 6 2 2 2 2 2 2" xfId="3812" xr:uid="{00000000-0005-0000-0000-0000E40E0000}"/>
    <cellStyle name="Финансовый 6 2 2 2 2 2 3" xfId="3813" xr:uid="{00000000-0005-0000-0000-0000E50E0000}"/>
    <cellStyle name="Финансовый 6 2 2 2 2 3" xfId="3814" xr:uid="{00000000-0005-0000-0000-0000E60E0000}"/>
    <cellStyle name="Финансовый 6 2 2 2 2 4" xfId="3815" xr:uid="{00000000-0005-0000-0000-0000E70E0000}"/>
    <cellStyle name="Финансовый 6 2 2 2 3" xfId="3816" xr:uid="{00000000-0005-0000-0000-0000E80E0000}"/>
    <cellStyle name="Финансовый 6 2 2 2 3 2" xfId="3817" xr:uid="{00000000-0005-0000-0000-0000E90E0000}"/>
    <cellStyle name="Финансовый 6 2 2 2 3 3" xfId="3818" xr:uid="{00000000-0005-0000-0000-0000EA0E0000}"/>
    <cellStyle name="Финансовый 6 2 2 2 4" xfId="3819" xr:uid="{00000000-0005-0000-0000-0000EB0E0000}"/>
    <cellStyle name="Финансовый 6 2 2 2 5" xfId="3820" xr:uid="{00000000-0005-0000-0000-0000EC0E0000}"/>
    <cellStyle name="Финансовый 6 2 2 3" xfId="3821" xr:uid="{00000000-0005-0000-0000-0000ED0E0000}"/>
    <cellStyle name="Финансовый 6 2 2 3 2" xfId="3822" xr:uid="{00000000-0005-0000-0000-0000EE0E0000}"/>
    <cellStyle name="Финансовый 6 2 2 3 2 2" xfId="3823" xr:uid="{00000000-0005-0000-0000-0000EF0E0000}"/>
    <cellStyle name="Финансовый 6 2 2 3 2 2 2" xfId="3824" xr:uid="{00000000-0005-0000-0000-0000F00E0000}"/>
    <cellStyle name="Финансовый 6 2 2 3 2 2 3" xfId="3825" xr:uid="{00000000-0005-0000-0000-0000F10E0000}"/>
    <cellStyle name="Финансовый 6 2 2 3 2 3" xfId="3826" xr:uid="{00000000-0005-0000-0000-0000F20E0000}"/>
    <cellStyle name="Финансовый 6 2 2 3 2 4" xfId="3827" xr:uid="{00000000-0005-0000-0000-0000F30E0000}"/>
    <cellStyle name="Финансовый 6 2 2 3 3" xfId="3828" xr:uid="{00000000-0005-0000-0000-0000F40E0000}"/>
    <cellStyle name="Финансовый 6 2 2 3 3 2" xfId="3829" xr:uid="{00000000-0005-0000-0000-0000F50E0000}"/>
    <cellStyle name="Финансовый 6 2 2 3 3 3" xfId="3830" xr:uid="{00000000-0005-0000-0000-0000F60E0000}"/>
    <cellStyle name="Финансовый 6 2 2 3 4" xfId="3831" xr:uid="{00000000-0005-0000-0000-0000F70E0000}"/>
    <cellStyle name="Финансовый 6 2 2 3 5" xfId="3832" xr:uid="{00000000-0005-0000-0000-0000F80E0000}"/>
    <cellStyle name="Финансовый 6 2 2 4" xfId="3833" xr:uid="{00000000-0005-0000-0000-0000F90E0000}"/>
    <cellStyle name="Финансовый 6 2 2 4 2" xfId="3834" xr:uid="{00000000-0005-0000-0000-0000FA0E0000}"/>
    <cellStyle name="Финансовый 6 2 2 4 2 2" xfId="3835" xr:uid="{00000000-0005-0000-0000-0000FB0E0000}"/>
    <cellStyle name="Финансовый 6 2 2 4 2 3" xfId="3836" xr:uid="{00000000-0005-0000-0000-0000FC0E0000}"/>
    <cellStyle name="Финансовый 6 2 2 4 3" xfId="3837" xr:uid="{00000000-0005-0000-0000-0000FD0E0000}"/>
    <cellStyle name="Финансовый 6 2 2 4 4" xfId="3838" xr:uid="{00000000-0005-0000-0000-0000FE0E0000}"/>
    <cellStyle name="Финансовый 6 2 2 5" xfId="3839" xr:uid="{00000000-0005-0000-0000-0000FF0E0000}"/>
    <cellStyle name="Финансовый 6 2 2 5 2" xfId="3840" xr:uid="{00000000-0005-0000-0000-0000000F0000}"/>
    <cellStyle name="Финансовый 6 2 2 5 3" xfId="3841" xr:uid="{00000000-0005-0000-0000-0000010F0000}"/>
    <cellStyle name="Финансовый 6 2 2 6" xfId="3842" xr:uid="{00000000-0005-0000-0000-0000020F0000}"/>
    <cellStyle name="Финансовый 6 2 2 7" xfId="3843" xr:uid="{00000000-0005-0000-0000-0000030F0000}"/>
    <cellStyle name="Финансовый 6 2 2 8" xfId="3844" xr:uid="{00000000-0005-0000-0000-0000040F0000}"/>
    <cellStyle name="Финансовый 6 2 3" xfId="3845" xr:uid="{00000000-0005-0000-0000-0000050F0000}"/>
    <cellStyle name="Финансовый 6 2 3 2" xfId="3846" xr:uid="{00000000-0005-0000-0000-0000060F0000}"/>
    <cellStyle name="Финансовый 6 2 3 2 2" xfId="3847" xr:uid="{00000000-0005-0000-0000-0000070F0000}"/>
    <cellStyle name="Финансовый 6 2 3 2 2 2" xfId="3848" xr:uid="{00000000-0005-0000-0000-0000080F0000}"/>
    <cellStyle name="Финансовый 6 2 3 2 2 3" xfId="3849" xr:uid="{00000000-0005-0000-0000-0000090F0000}"/>
    <cellStyle name="Финансовый 6 2 3 2 3" xfId="3850" xr:uid="{00000000-0005-0000-0000-00000A0F0000}"/>
    <cellStyle name="Финансовый 6 2 3 2 4" xfId="3851" xr:uid="{00000000-0005-0000-0000-00000B0F0000}"/>
    <cellStyle name="Финансовый 6 2 3 3" xfId="3852" xr:uid="{00000000-0005-0000-0000-00000C0F0000}"/>
    <cellStyle name="Финансовый 6 2 3 3 2" xfId="3853" xr:uid="{00000000-0005-0000-0000-00000D0F0000}"/>
    <cellStyle name="Финансовый 6 2 3 3 3" xfId="3854" xr:uid="{00000000-0005-0000-0000-00000E0F0000}"/>
    <cellStyle name="Финансовый 6 2 3 4" xfId="3855" xr:uid="{00000000-0005-0000-0000-00000F0F0000}"/>
    <cellStyle name="Финансовый 6 2 3 5" xfId="3856" xr:uid="{00000000-0005-0000-0000-0000100F0000}"/>
    <cellStyle name="Финансовый 6 2 4" xfId="3857" xr:uid="{00000000-0005-0000-0000-0000110F0000}"/>
    <cellStyle name="Финансовый 6 2 4 2" xfId="3858" xr:uid="{00000000-0005-0000-0000-0000120F0000}"/>
    <cellStyle name="Финансовый 6 2 4 2 2" xfId="3859" xr:uid="{00000000-0005-0000-0000-0000130F0000}"/>
    <cellStyle name="Финансовый 6 2 4 2 2 2" xfId="3860" xr:uid="{00000000-0005-0000-0000-0000140F0000}"/>
    <cellStyle name="Финансовый 6 2 4 2 2 3" xfId="3861" xr:uid="{00000000-0005-0000-0000-0000150F0000}"/>
    <cellStyle name="Финансовый 6 2 4 2 3" xfId="3862" xr:uid="{00000000-0005-0000-0000-0000160F0000}"/>
    <cellStyle name="Финансовый 6 2 4 2 4" xfId="3863" xr:uid="{00000000-0005-0000-0000-0000170F0000}"/>
    <cellStyle name="Финансовый 6 2 4 3" xfId="3864" xr:uid="{00000000-0005-0000-0000-0000180F0000}"/>
    <cellStyle name="Финансовый 6 2 4 3 2" xfId="3865" xr:uid="{00000000-0005-0000-0000-0000190F0000}"/>
    <cellStyle name="Финансовый 6 2 4 3 3" xfId="3866" xr:uid="{00000000-0005-0000-0000-00001A0F0000}"/>
    <cellStyle name="Финансовый 6 2 4 4" xfId="3867" xr:uid="{00000000-0005-0000-0000-00001B0F0000}"/>
    <cellStyle name="Финансовый 6 2 4 5" xfId="3868" xr:uid="{00000000-0005-0000-0000-00001C0F0000}"/>
    <cellStyle name="Финансовый 6 2 5" xfId="3869" xr:uid="{00000000-0005-0000-0000-00001D0F0000}"/>
    <cellStyle name="Финансовый 6 2 5 2" xfId="3870" xr:uid="{00000000-0005-0000-0000-00001E0F0000}"/>
    <cellStyle name="Финансовый 6 2 5 2 2" xfId="3871" xr:uid="{00000000-0005-0000-0000-00001F0F0000}"/>
    <cellStyle name="Финансовый 6 2 5 2 3" xfId="3872" xr:uid="{00000000-0005-0000-0000-0000200F0000}"/>
    <cellStyle name="Финансовый 6 2 5 3" xfId="3873" xr:uid="{00000000-0005-0000-0000-0000210F0000}"/>
    <cellStyle name="Финансовый 6 2 5 4" xfId="3874" xr:uid="{00000000-0005-0000-0000-0000220F0000}"/>
    <cellStyle name="Финансовый 6 2 6" xfId="3875" xr:uid="{00000000-0005-0000-0000-0000230F0000}"/>
    <cellStyle name="Финансовый 6 2 6 2" xfId="3876" xr:uid="{00000000-0005-0000-0000-0000240F0000}"/>
    <cellStyle name="Финансовый 6 2 6 2 2" xfId="3877" xr:uid="{00000000-0005-0000-0000-0000250F0000}"/>
    <cellStyle name="Финансовый 6 2 6 2 3" xfId="3878" xr:uid="{00000000-0005-0000-0000-0000260F0000}"/>
    <cellStyle name="Финансовый 6 2 6 3" xfId="3879" xr:uid="{00000000-0005-0000-0000-0000270F0000}"/>
    <cellStyle name="Финансовый 6 2 6 4" xfId="3880" xr:uid="{00000000-0005-0000-0000-0000280F0000}"/>
    <cellStyle name="Финансовый 6 2 7" xfId="3881" xr:uid="{00000000-0005-0000-0000-0000290F0000}"/>
    <cellStyle name="Финансовый 6 2 7 2" xfId="3882" xr:uid="{00000000-0005-0000-0000-00002A0F0000}"/>
    <cellStyle name="Финансовый 6 2 7 2 2" xfId="3883" xr:uid="{00000000-0005-0000-0000-00002B0F0000}"/>
    <cellStyle name="Финансовый 6 2 7 2 3" xfId="3884" xr:uid="{00000000-0005-0000-0000-00002C0F0000}"/>
    <cellStyle name="Финансовый 6 2 7 3" xfId="3885" xr:uid="{00000000-0005-0000-0000-00002D0F0000}"/>
    <cellStyle name="Финансовый 6 2 7 4" xfId="3886" xr:uid="{00000000-0005-0000-0000-00002E0F0000}"/>
    <cellStyle name="Финансовый 6 2 8" xfId="3887" xr:uid="{00000000-0005-0000-0000-00002F0F0000}"/>
    <cellStyle name="Финансовый 6 2 8 2" xfId="3888" xr:uid="{00000000-0005-0000-0000-0000300F0000}"/>
    <cellStyle name="Финансовый 6 2 8 2 2" xfId="3889" xr:uid="{00000000-0005-0000-0000-0000310F0000}"/>
    <cellStyle name="Финансовый 6 2 8 2 3" xfId="3890" xr:uid="{00000000-0005-0000-0000-0000320F0000}"/>
    <cellStyle name="Финансовый 6 2 8 3" xfId="3891" xr:uid="{00000000-0005-0000-0000-0000330F0000}"/>
    <cellStyle name="Финансовый 6 2 8 4" xfId="3892" xr:uid="{00000000-0005-0000-0000-0000340F0000}"/>
    <cellStyle name="Финансовый 6 2 9" xfId="3893" xr:uid="{00000000-0005-0000-0000-0000350F0000}"/>
    <cellStyle name="Финансовый 6 2 9 2" xfId="3894" xr:uid="{00000000-0005-0000-0000-0000360F0000}"/>
    <cellStyle name="Финансовый 6 2 9 3" xfId="3895" xr:uid="{00000000-0005-0000-0000-0000370F0000}"/>
    <cellStyle name="Финансовый 6 3" xfId="3896" xr:uid="{00000000-0005-0000-0000-0000380F0000}"/>
    <cellStyle name="Финансовый 6 3 2" xfId="3897" xr:uid="{00000000-0005-0000-0000-0000390F0000}"/>
    <cellStyle name="Финансовый 6 3 2 2" xfId="3898" xr:uid="{00000000-0005-0000-0000-00003A0F0000}"/>
    <cellStyle name="Финансовый 6 3 2 2 2" xfId="3899" xr:uid="{00000000-0005-0000-0000-00003B0F0000}"/>
    <cellStyle name="Финансовый 6 3 2 2 2 2" xfId="3900" xr:uid="{00000000-0005-0000-0000-00003C0F0000}"/>
    <cellStyle name="Финансовый 6 3 2 2 2 3" xfId="3901" xr:uid="{00000000-0005-0000-0000-00003D0F0000}"/>
    <cellStyle name="Финансовый 6 3 2 2 3" xfId="3902" xr:uid="{00000000-0005-0000-0000-00003E0F0000}"/>
    <cellStyle name="Финансовый 6 3 2 2 4" xfId="3903" xr:uid="{00000000-0005-0000-0000-00003F0F0000}"/>
    <cellStyle name="Финансовый 6 3 2 3" xfId="3904" xr:uid="{00000000-0005-0000-0000-0000400F0000}"/>
    <cellStyle name="Финансовый 6 3 2 3 2" xfId="3905" xr:uid="{00000000-0005-0000-0000-0000410F0000}"/>
    <cellStyle name="Финансовый 6 3 2 3 3" xfId="3906" xr:uid="{00000000-0005-0000-0000-0000420F0000}"/>
    <cellStyle name="Финансовый 6 3 2 4" xfId="3907" xr:uid="{00000000-0005-0000-0000-0000430F0000}"/>
    <cellStyle name="Финансовый 6 3 2 5" xfId="3908" xr:uid="{00000000-0005-0000-0000-0000440F0000}"/>
    <cellStyle name="Финансовый 6 3 3" xfId="3909" xr:uid="{00000000-0005-0000-0000-0000450F0000}"/>
    <cellStyle name="Финансовый 6 3 3 2" xfId="3910" xr:uid="{00000000-0005-0000-0000-0000460F0000}"/>
    <cellStyle name="Финансовый 6 3 3 2 2" xfId="3911" xr:uid="{00000000-0005-0000-0000-0000470F0000}"/>
    <cellStyle name="Финансовый 6 3 3 2 2 2" xfId="3912" xr:uid="{00000000-0005-0000-0000-0000480F0000}"/>
    <cellStyle name="Финансовый 6 3 3 2 2 3" xfId="3913" xr:uid="{00000000-0005-0000-0000-0000490F0000}"/>
    <cellStyle name="Финансовый 6 3 3 2 3" xfId="3914" xr:uid="{00000000-0005-0000-0000-00004A0F0000}"/>
    <cellStyle name="Финансовый 6 3 3 2 4" xfId="3915" xr:uid="{00000000-0005-0000-0000-00004B0F0000}"/>
    <cellStyle name="Финансовый 6 3 3 3" xfId="3916" xr:uid="{00000000-0005-0000-0000-00004C0F0000}"/>
    <cellStyle name="Финансовый 6 3 3 3 2" xfId="3917" xr:uid="{00000000-0005-0000-0000-00004D0F0000}"/>
    <cellStyle name="Финансовый 6 3 3 3 3" xfId="3918" xr:uid="{00000000-0005-0000-0000-00004E0F0000}"/>
    <cellStyle name="Финансовый 6 3 3 4" xfId="3919" xr:uid="{00000000-0005-0000-0000-00004F0F0000}"/>
    <cellStyle name="Финансовый 6 3 3 5" xfId="3920" xr:uid="{00000000-0005-0000-0000-0000500F0000}"/>
    <cellStyle name="Финансовый 6 3 4" xfId="3921" xr:uid="{00000000-0005-0000-0000-0000510F0000}"/>
    <cellStyle name="Финансовый 6 3 4 2" xfId="3922" xr:uid="{00000000-0005-0000-0000-0000520F0000}"/>
    <cellStyle name="Финансовый 6 3 4 2 2" xfId="3923" xr:uid="{00000000-0005-0000-0000-0000530F0000}"/>
    <cellStyle name="Финансовый 6 3 4 2 3" xfId="3924" xr:uid="{00000000-0005-0000-0000-0000540F0000}"/>
    <cellStyle name="Финансовый 6 3 4 3" xfId="3925" xr:uid="{00000000-0005-0000-0000-0000550F0000}"/>
    <cellStyle name="Финансовый 6 3 4 4" xfId="3926" xr:uid="{00000000-0005-0000-0000-0000560F0000}"/>
    <cellStyle name="Финансовый 6 3 5" xfId="3927" xr:uid="{00000000-0005-0000-0000-0000570F0000}"/>
    <cellStyle name="Финансовый 6 3 5 2" xfId="3928" xr:uid="{00000000-0005-0000-0000-0000580F0000}"/>
    <cellStyle name="Финансовый 6 3 5 3" xfId="3929" xr:uid="{00000000-0005-0000-0000-0000590F0000}"/>
    <cellStyle name="Финансовый 6 3 6" xfId="3930" xr:uid="{00000000-0005-0000-0000-00005A0F0000}"/>
    <cellStyle name="Финансовый 6 3 7" xfId="3931" xr:uid="{00000000-0005-0000-0000-00005B0F0000}"/>
    <cellStyle name="Финансовый 6 3 8" xfId="3932" xr:uid="{00000000-0005-0000-0000-00005C0F0000}"/>
    <cellStyle name="Финансовый 6 4" xfId="3933" xr:uid="{00000000-0005-0000-0000-00005D0F0000}"/>
    <cellStyle name="Финансовый 6 4 2" xfId="3934" xr:uid="{00000000-0005-0000-0000-00005E0F0000}"/>
    <cellStyle name="Финансовый 6 4 2 2" xfId="3935" xr:uid="{00000000-0005-0000-0000-00005F0F0000}"/>
    <cellStyle name="Финансовый 6 4 2 2 2" xfId="3936" xr:uid="{00000000-0005-0000-0000-0000600F0000}"/>
    <cellStyle name="Финансовый 6 4 2 2 3" xfId="3937" xr:uid="{00000000-0005-0000-0000-0000610F0000}"/>
    <cellStyle name="Финансовый 6 4 2 3" xfId="3938" xr:uid="{00000000-0005-0000-0000-0000620F0000}"/>
    <cellStyle name="Финансовый 6 4 2 4" xfId="3939" xr:uid="{00000000-0005-0000-0000-0000630F0000}"/>
    <cellStyle name="Финансовый 6 4 3" xfId="3940" xr:uid="{00000000-0005-0000-0000-0000640F0000}"/>
    <cellStyle name="Финансовый 6 4 3 2" xfId="3941" xr:uid="{00000000-0005-0000-0000-0000650F0000}"/>
    <cellStyle name="Финансовый 6 4 3 3" xfId="3942" xr:uid="{00000000-0005-0000-0000-0000660F0000}"/>
    <cellStyle name="Финансовый 6 4 4" xfId="3943" xr:uid="{00000000-0005-0000-0000-0000670F0000}"/>
    <cellStyle name="Финансовый 6 4 5" xfId="3944" xr:uid="{00000000-0005-0000-0000-0000680F0000}"/>
    <cellStyle name="Финансовый 6 5" xfId="3945" xr:uid="{00000000-0005-0000-0000-0000690F0000}"/>
    <cellStyle name="Финансовый 6 5 2" xfId="3946" xr:uid="{00000000-0005-0000-0000-00006A0F0000}"/>
    <cellStyle name="Финансовый 6 5 2 2" xfId="3947" xr:uid="{00000000-0005-0000-0000-00006B0F0000}"/>
    <cellStyle name="Финансовый 6 5 2 2 2" xfId="3948" xr:uid="{00000000-0005-0000-0000-00006C0F0000}"/>
    <cellStyle name="Финансовый 6 5 2 2 3" xfId="3949" xr:uid="{00000000-0005-0000-0000-00006D0F0000}"/>
    <cellStyle name="Финансовый 6 5 2 3" xfId="3950" xr:uid="{00000000-0005-0000-0000-00006E0F0000}"/>
    <cellStyle name="Финансовый 6 5 2 4" xfId="3951" xr:uid="{00000000-0005-0000-0000-00006F0F0000}"/>
    <cellStyle name="Финансовый 6 5 3" xfId="3952" xr:uid="{00000000-0005-0000-0000-0000700F0000}"/>
    <cellStyle name="Финансовый 6 5 3 2" xfId="3953" xr:uid="{00000000-0005-0000-0000-0000710F0000}"/>
    <cellStyle name="Финансовый 6 5 3 3" xfId="3954" xr:uid="{00000000-0005-0000-0000-0000720F0000}"/>
    <cellStyle name="Финансовый 6 5 4" xfId="3955" xr:uid="{00000000-0005-0000-0000-0000730F0000}"/>
    <cellStyle name="Финансовый 6 5 5" xfId="3956" xr:uid="{00000000-0005-0000-0000-0000740F0000}"/>
    <cellStyle name="Финансовый 6 6" xfId="3957" xr:uid="{00000000-0005-0000-0000-0000750F0000}"/>
    <cellStyle name="Финансовый 6 6 2" xfId="3958" xr:uid="{00000000-0005-0000-0000-0000760F0000}"/>
    <cellStyle name="Финансовый 6 6 2 2" xfId="3959" xr:uid="{00000000-0005-0000-0000-0000770F0000}"/>
    <cellStyle name="Финансовый 6 6 2 3" xfId="3960" xr:uid="{00000000-0005-0000-0000-0000780F0000}"/>
    <cellStyle name="Финансовый 6 6 3" xfId="3961" xr:uid="{00000000-0005-0000-0000-0000790F0000}"/>
    <cellStyle name="Финансовый 6 6 4" xfId="3962" xr:uid="{00000000-0005-0000-0000-00007A0F0000}"/>
    <cellStyle name="Финансовый 6 7" xfId="3963" xr:uid="{00000000-0005-0000-0000-00007B0F0000}"/>
    <cellStyle name="Финансовый 6 7 2" xfId="3964" xr:uid="{00000000-0005-0000-0000-00007C0F0000}"/>
    <cellStyle name="Финансовый 6 7 2 2" xfId="3965" xr:uid="{00000000-0005-0000-0000-00007D0F0000}"/>
    <cellStyle name="Финансовый 6 7 2 3" xfId="3966" xr:uid="{00000000-0005-0000-0000-00007E0F0000}"/>
    <cellStyle name="Финансовый 6 7 3" xfId="3967" xr:uid="{00000000-0005-0000-0000-00007F0F0000}"/>
    <cellStyle name="Финансовый 6 7 4" xfId="3968" xr:uid="{00000000-0005-0000-0000-0000800F0000}"/>
    <cellStyle name="Финансовый 6 8" xfId="3969" xr:uid="{00000000-0005-0000-0000-0000810F0000}"/>
    <cellStyle name="Финансовый 6 8 2" xfId="3970" xr:uid="{00000000-0005-0000-0000-0000820F0000}"/>
    <cellStyle name="Финансовый 6 8 2 2" xfId="3971" xr:uid="{00000000-0005-0000-0000-0000830F0000}"/>
    <cellStyle name="Финансовый 6 8 2 3" xfId="3972" xr:uid="{00000000-0005-0000-0000-0000840F0000}"/>
    <cellStyle name="Финансовый 6 8 3" xfId="3973" xr:uid="{00000000-0005-0000-0000-0000850F0000}"/>
    <cellStyle name="Финансовый 6 8 4" xfId="3974" xr:uid="{00000000-0005-0000-0000-0000860F0000}"/>
    <cellStyle name="Финансовый 6 9" xfId="3975" xr:uid="{00000000-0005-0000-0000-0000870F0000}"/>
    <cellStyle name="Финансовый 6 9 2" xfId="3976" xr:uid="{00000000-0005-0000-0000-0000880F0000}"/>
    <cellStyle name="Финансовый 6 9 2 2" xfId="3977" xr:uid="{00000000-0005-0000-0000-0000890F0000}"/>
    <cellStyle name="Финансовый 6 9 2 3" xfId="3978" xr:uid="{00000000-0005-0000-0000-00008A0F0000}"/>
    <cellStyle name="Финансовый 6 9 3" xfId="3979" xr:uid="{00000000-0005-0000-0000-00008B0F0000}"/>
    <cellStyle name="Финансовый 6 9 4" xfId="3980" xr:uid="{00000000-0005-0000-0000-00008C0F0000}"/>
    <cellStyle name="Финансовый 7" xfId="3981" xr:uid="{00000000-0005-0000-0000-00008D0F0000}"/>
    <cellStyle name="Финансовый 7 10" xfId="3982" xr:uid="{00000000-0005-0000-0000-00008E0F0000}"/>
    <cellStyle name="Финансовый 7 11" xfId="3983" xr:uid="{00000000-0005-0000-0000-00008F0F0000}"/>
    <cellStyle name="Финансовый 7 12" xfId="3984" xr:uid="{00000000-0005-0000-0000-0000900F0000}"/>
    <cellStyle name="Финансовый 7 13" xfId="3985" xr:uid="{00000000-0005-0000-0000-0000910F0000}"/>
    <cellStyle name="Финансовый 7 2" xfId="3986" xr:uid="{00000000-0005-0000-0000-0000920F0000}"/>
    <cellStyle name="Финансовый 7 2 2" xfId="3987" xr:uid="{00000000-0005-0000-0000-0000930F0000}"/>
    <cellStyle name="Финансовый 7 2 2 2" xfId="3988" xr:uid="{00000000-0005-0000-0000-0000940F0000}"/>
    <cellStyle name="Финансовый 7 2 2 2 2" xfId="3989" xr:uid="{00000000-0005-0000-0000-0000950F0000}"/>
    <cellStyle name="Финансовый 7 2 2 2 2 2" xfId="3990" xr:uid="{00000000-0005-0000-0000-0000960F0000}"/>
    <cellStyle name="Финансовый 7 2 2 2 2 3" xfId="3991" xr:uid="{00000000-0005-0000-0000-0000970F0000}"/>
    <cellStyle name="Финансовый 7 2 2 2 3" xfId="3992" xr:uid="{00000000-0005-0000-0000-0000980F0000}"/>
    <cellStyle name="Финансовый 7 2 2 2 4" xfId="3993" xr:uid="{00000000-0005-0000-0000-0000990F0000}"/>
    <cellStyle name="Финансовый 7 2 2 3" xfId="3994" xr:uid="{00000000-0005-0000-0000-00009A0F0000}"/>
    <cellStyle name="Финансовый 7 2 2 3 2" xfId="3995" xr:uid="{00000000-0005-0000-0000-00009B0F0000}"/>
    <cellStyle name="Финансовый 7 2 2 3 3" xfId="3996" xr:uid="{00000000-0005-0000-0000-00009C0F0000}"/>
    <cellStyle name="Финансовый 7 2 2 4" xfId="3997" xr:uid="{00000000-0005-0000-0000-00009D0F0000}"/>
    <cellStyle name="Финансовый 7 2 2 5" xfId="3998" xr:uid="{00000000-0005-0000-0000-00009E0F0000}"/>
    <cellStyle name="Финансовый 7 2 3" xfId="3999" xr:uid="{00000000-0005-0000-0000-00009F0F0000}"/>
    <cellStyle name="Финансовый 7 2 3 2" xfId="4000" xr:uid="{00000000-0005-0000-0000-0000A00F0000}"/>
    <cellStyle name="Финансовый 7 2 3 2 2" xfId="4001" xr:uid="{00000000-0005-0000-0000-0000A10F0000}"/>
    <cellStyle name="Финансовый 7 2 3 2 2 2" xfId="4002" xr:uid="{00000000-0005-0000-0000-0000A20F0000}"/>
    <cellStyle name="Финансовый 7 2 3 2 2 3" xfId="4003" xr:uid="{00000000-0005-0000-0000-0000A30F0000}"/>
    <cellStyle name="Финансовый 7 2 3 2 3" xfId="4004" xr:uid="{00000000-0005-0000-0000-0000A40F0000}"/>
    <cellStyle name="Финансовый 7 2 3 2 4" xfId="4005" xr:uid="{00000000-0005-0000-0000-0000A50F0000}"/>
    <cellStyle name="Финансовый 7 2 3 3" xfId="4006" xr:uid="{00000000-0005-0000-0000-0000A60F0000}"/>
    <cellStyle name="Финансовый 7 2 3 3 2" xfId="4007" xr:uid="{00000000-0005-0000-0000-0000A70F0000}"/>
    <cellStyle name="Финансовый 7 2 3 3 3" xfId="4008" xr:uid="{00000000-0005-0000-0000-0000A80F0000}"/>
    <cellStyle name="Финансовый 7 2 3 4" xfId="4009" xr:uid="{00000000-0005-0000-0000-0000A90F0000}"/>
    <cellStyle name="Финансовый 7 2 3 5" xfId="4010" xr:uid="{00000000-0005-0000-0000-0000AA0F0000}"/>
    <cellStyle name="Финансовый 7 2 4" xfId="4011" xr:uid="{00000000-0005-0000-0000-0000AB0F0000}"/>
    <cellStyle name="Финансовый 7 2 4 2" xfId="4012" xr:uid="{00000000-0005-0000-0000-0000AC0F0000}"/>
    <cellStyle name="Финансовый 7 2 4 2 2" xfId="4013" xr:uid="{00000000-0005-0000-0000-0000AD0F0000}"/>
    <cellStyle name="Финансовый 7 2 4 2 3" xfId="4014" xr:uid="{00000000-0005-0000-0000-0000AE0F0000}"/>
    <cellStyle name="Финансовый 7 2 4 3" xfId="4015" xr:uid="{00000000-0005-0000-0000-0000AF0F0000}"/>
    <cellStyle name="Финансовый 7 2 4 4" xfId="4016" xr:uid="{00000000-0005-0000-0000-0000B00F0000}"/>
    <cellStyle name="Финансовый 7 2 5" xfId="4017" xr:uid="{00000000-0005-0000-0000-0000B10F0000}"/>
    <cellStyle name="Финансовый 7 2 5 2" xfId="4018" xr:uid="{00000000-0005-0000-0000-0000B20F0000}"/>
    <cellStyle name="Финансовый 7 2 5 3" xfId="4019" xr:uid="{00000000-0005-0000-0000-0000B30F0000}"/>
    <cellStyle name="Финансовый 7 2 6" xfId="4020" xr:uid="{00000000-0005-0000-0000-0000B40F0000}"/>
    <cellStyle name="Финансовый 7 2 7" xfId="4021" xr:uid="{00000000-0005-0000-0000-0000B50F0000}"/>
    <cellStyle name="Финансовый 7 2 8" xfId="4022" xr:uid="{00000000-0005-0000-0000-0000B60F0000}"/>
    <cellStyle name="Финансовый 7 3" xfId="4023" xr:uid="{00000000-0005-0000-0000-0000B70F0000}"/>
    <cellStyle name="Финансовый 7 3 2" xfId="4024" xr:uid="{00000000-0005-0000-0000-0000B80F0000}"/>
    <cellStyle name="Финансовый 7 3 2 2" xfId="4025" xr:uid="{00000000-0005-0000-0000-0000B90F0000}"/>
    <cellStyle name="Финансовый 7 3 2 2 2" xfId="4026" xr:uid="{00000000-0005-0000-0000-0000BA0F0000}"/>
    <cellStyle name="Финансовый 7 3 2 2 3" xfId="4027" xr:uid="{00000000-0005-0000-0000-0000BB0F0000}"/>
    <cellStyle name="Финансовый 7 3 2 3" xfId="4028" xr:uid="{00000000-0005-0000-0000-0000BC0F0000}"/>
    <cellStyle name="Финансовый 7 3 2 4" xfId="4029" xr:uid="{00000000-0005-0000-0000-0000BD0F0000}"/>
    <cellStyle name="Финансовый 7 3 3" xfId="4030" xr:uid="{00000000-0005-0000-0000-0000BE0F0000}"/>
    <cellStyle name="Финансовый 7 3 3 2" xfId="4031" xr:uid="{00000000-0005-0000-0000-0000BF0F0000}"/>
    <cellStyle name="Финансовый 7 3 3 3" xfId="4032" xr:uid="{00000000-0005-0000-0000-0000C00F0000}"/>
    <cellStyle name="Финансовый 7 3 4" xfId="4033" xr:uid="{00000000-0005-0000-0000-0000C10F0000}"/>
    <cellStyle name="Финансовый 7 3 5" xfId="4034" xr:uid="{00000000-0005-0000-0000-0000C20F0000}"/>
    <cellStyle name="Финансовый 7 4" xfId="4035" xr:uid="{00000000-0005-0000-0000-0000C30F0000}"/>
    <cellStyle name="Финансовый 7 4 2" xfId="4036" xr:uid="{00000000-0005-0000-0000-0000C40F0000}"/>
    <cellStyle name="Финансовый 7 4 2 2" xfId="4037" xr:uid="{00000000-0005-0000-0000-0000C50F0000}"/>
    <cellStyle name="Финансовый 7 4 2 2 2" xfId="4038" xr:uid="{00000000-0005-0000-0000-0000C60F0000}"/>
    <cellStyle name="Финансовый 7 4 2 2 3" xfId="4039" xr:uid="{00000000-0005-0000-0000-0000C70F0000}"/>
    <cellStyle name="Финансовый 7 4 2 3" xfId="4040" xr:uid="{00000000-0005-0000-0000-0000C80F0000}"/>
    <cellStyle name="Финансовый 7 4 2 4" xfId="4041" xr:uid="{00000000-0005-0000-0000-0000C90F0000}"/>
    <cellStyle name="Финансовый 7 4 3" xfId="4042" xr:uid="{00000000-0005-0000-0000-0000CA0F0000}"/>
    <cellStyle name="Финансовый 7 4 3 2" xfId="4043" xr:uid="{00000000-0005-0000-0000-0000CB0F0000}"/>
    <cellStyle name="Финансовый 7 4 3 3" xfId="4044" xr:uid="{00000000-0005-0000-0000-0000CC0F0000}"/>
    <cellStyle name="Финансовый 7 4 4" xfId="4045" xr:uid="{00000000-0005-0000-0000-0000CD0F0000}"/>
    <cellStyle name="Финансовый 7 4 5" xfId="4046" xr:uid="{00000000-0005-0000-0000-0000CE0F0000}"/>
    <cellStyle name="Финансовый 7 5" xfId="4047" xr:uid="{00000000-0005-0000-0000-0000CF0F0000}"/>
    <cellStyle name="Финансовый 7 5 2" xfId="4048" xr:uid="{00000000-0005-0000-0000-0000D00F0000}"/>
    <cellStyle name="Финансовый 7 5 2 2" xfId="4049" xr:uid="{00000000-0005-0000-0000-0000D10F0000}"/>
    <cellStyle name="Финансовый 7 5 2 3" xfId="4050" xr:uid="{00000000-0005-0000-0000-0000D20F0000}"/>
    <cellStyle name="Финансовый 7 5 3" xfId="4051" xr:uid="{00000000-0005-0000-0000-0000D30F0000}"/>
    <cellStyle name="Финансовый 7 5 4" xfId="4052" xr:uid="{00000000-0005-0000-0000-0000D40F0000}"/>
    <cellStyle name="Финансовый 7 6" xfId="4053" xr:uid="{00000000-0005-0000-0000-0000D50F0000}"/>
    <cellStyle name="Финансовый 7 6 2" xfId="4054" xr:uid="{00000000-0005-0000-0000-0000D60F0000}"/>
    <cellStyle name="Финансовый 7 6 2 2" xfId="4055" xr:uid="{00000000-0005-0000-0000-0000D70F0000}"/>
    <cellStyle name="Финансовый 7 6 2 3" xfId="4056" xr:uid="{00000000-0005-0000-0000-0000D80F0000}"/>
    <cellStyle name="Финансовый 7 6 3" xfId="4057" xr:uid="{00000000-0005-0000-0000-0000D90F0000}"/>
    <cellStyle name="Финансовый 7 6 4" xfId="4058" xr:uid="{00000000-0005-0000-0000-0000DA0F0000}"/>
    <cellStyle name="Финансовый 7 7" xfId="4059" xr:uid="{00000000-0005-0000-0000-0000DB0F0000}"/>
    <cellStyle name="Финансовый 7 7 2" xfId="4060" xr:uid="{00000000-0005-0000-0000-0000DC0F0000}"/>
    <cellStyle name="Финансовый 7 7 2 2" xfId="4061" xr:uid="{00000000-0005-0000-0000-0000DD0F0000}"/>
    <cellStyle name="Финансовый 7 7 2 3" xfId="4062" xr:uid="{00000000-0005-0000-0000-0000DE0F0000}"/>
    <cellStyle name="Финансовый 7 7 3" xfId="4063" xr:uid="{00000000-0005-0000-0000-0000DF0F0000}"/>
    <cellStyle name="Финансовый 7 7 4" xfId="4064" xr:uid="{00000000-0005-0000-0000-0000E00F0000}"/>
    <cellStyle name="Финансовый 7 8" xfId="4065" xr:uid="{00000000-0005-0000-0000-0000E10F0000}"/>
    <cellStyle name="Финансовый 7 8 2" xfId="4066" xr:uid="{00000000-0005-0000-0000-0000E20F0000}"/>
    <cellStyle name="Финансовый 7 8 2 2" xfId="4067" xr:uid="{00000000-0005-0000-0000-0000E30F0000}"/>
    <cellStyle name="Финансовый 7 8 2 3" xfId="4068" xr:uid="{00000000-0005-0000-0000-0000E40F0000}"/>
    <cellStyle name="Финансовый 7 8 3" xfId="4069" xr:uid="{00000000-0005-0000-0000-0000E50F0000}"/>
    <cellStyle name="Финансовый 7 8 4" xfId="4070" xr:uid="{00000000-0005-0000-0000-0000E60F0000}"/>
    <cellStyle name="Финансовый 7 9" xfId="4071" xr:uid="{00000000-0005-0000-0000-0000E70F0000}"/>
    <cellStyle name="Финансовый 7 9 2" xfId="4072" xr:uid="{00000000-0005-0000-0000-0000E80F0000}"/>
    <cellStyle name="Финансовый 7 9 3" xfId="4073" xr:uid="{00000000-0005-0000-0000-0000E90F0000}"/>
    <cellStyle name="Финансовый 8" xfId="4074" xr:uid="{00000000-0005-0000-0000-0000EA0F0000}"/>
    <cellStyle name="Финансовый 8 10" xfId="4075" xr:uid="{00000000-0005-0000-0000-0000EB0F0000}"/>
    <cellStyle name="Финансовый 8 11" xfId="4076" xr:uid="{00000000-0005-0000-0000-0000EC0F0000}"/>
    <cellStyle name="Финансовый 8 12" xfId="4077" xr:uid="{00000000-0005-0000-0000-0000ED0F0000}"/>
    <cellStyle name="Финансовый 8 13" xfId="4078" xr:uid="{00000000-0005-0000-0000-0000EE0F0000}"/>
    <cellStyle name="Финансовый 8 2" xfId="4079" xr:uid="{00000000-0005-0000-0000-0000EF0F0000}"/>
    <cellStyle name="Финансовый 8 2 2" xfId="4080" xr:uid="{00000000-0005-0000-0000-0000F00F0000}"/>
    <cellStyle name="Финансовый 8 2 2 2" xfId="4081" xr:uid="{00000000-0005-0000-0000-0000F10F0000}"/>
    <cellStyle name="Финансовый 8 2 2 2 2" xfId="4082" xr:uid="{00000000-0005-0000-0000-0000F20F0000}"/>
    <cellStyle name="Финансовый 8 2 2 2 2 2" xfId="4083" xr:uid="{00000000-0005-0000-0000-0000F30F0000}"/>
    <cellStyle name="Финансовый 8 2 2 2 2 3" xfId="4084" xr:uid="{00000000-0005-0000-0000-0000F40F0000}"/>
    <cellStyle name="Финансовый 8 2 2 2 3" xfId="4085" xr:uid="{00000000-0005-0000-0000-0000F50F0000}"/>
    <cellStyle name="Финансовый 8 2 2 2 4" xfId="4086" xr:uid="{00000000-0005-0000-0000-0000F60F0000}"/>
    <cellStyle name="Финансовый 8 2 2 3" xfId="4087" xr:uid="{00000000-0005-0000-0000-0000F70F0000}"/>
    <cellStyle name="Финансовый 8 2 2 3 2" xfId="4088" xr:uid="{00000000-0005-0000-0000-0000F80F0000}"/>
    <cellStyle name="Финансовый 8 2 2 3 3" xfId="4089" xr:uid="{00000000-0005-0000-0000-0000F90F0000}"/>
    <cellStyle name="Финансовый 8 2 2 4" xfId="4090" xr:uid="{00000000-0005-0000-0000-0000FA0F0000}"/>
    <cellStyle name="Финансовый 8 2 2 5" xfId="4091" xr:uid="{00000000-0005-0000-0000-0000FB0F0000}"/>
    <cellStyle name="Финансовый 8 2 3" xfId="4092" xr:uid="{00000000-0005-0000-0000-0000FC0F0000}"/>
    <cellStyle name="Финансовый 8 2 3 2" xfId="4093" xr:uid="{00000000-0005-0000-0000-0000FD0F0000}"/>
    <cellStyle name="Финансовый 8 2 3 2 2" xfId="4094" xr:uid="{00000000-0005-0000-0000-0000FE0F0000}"/>
    <cellStyle name="Финансовый 8 2 3 2 2 2" xfId="4095" xr:uid="{00000000-0005-0000-0000-0000FF0F0000}"/>
    <cellStyle name="Финансовый 8 2 3 2 2 3" xfId="4096" xr:uid="{00000000-0005-0000-0000-000000100000}"/>
    <cellStyle name="Финансовый 8 2 3 2 3" xfId="4097" xr:uid="{00000000-0005-0000-0000-000001100000}"/>
    <cellStyle name="Финансовый 8 2 3 2 4" xfId="4098" xr:uid="{00000000-0005-0000-0000-000002100000}"/>
    <cellStyle name="Финансовый 8 2 3 3" xfId="4099" xr:uid="{00000000-0005-0000-0000-000003100000}"/>
    <cellStyle name="Финансовый 8 2 3 3 2" xfId="4100" xr:uid="{00000000-0005-0000-0000-000004100000}"/>
    <cellStyle name="Финансовый 8 2 3 3 3" xfId="4101" xr:uid="{00000000-0005-0000-0000-000005100000}"/>
    <cellStyle name="Финансовый 8 2 3 4" xfId="4102" xr:uid="{00000000-0005-0000-0000-000006100000}"/>
    <cellStyle name="Финансовый 8 2 3 5" xfId="4103" xr:uid="{00000000-0005-0000-0000-000007100000}"/>
    <cellStyle name="Финансовый 8 2 4" xfId="4104" xr:uid="{00000000-0005-0000-0000-000008100000}"/>
    <cellStyle name="Финансовый 8 2 4 2" xfId="4105" xr:uid="{00000000-0005-0000-0000-000009100000}"/>
    <cellStyle name="Финансовый 8 2 4 2 2" xfId="4106" xr:uid="{00000000-0005-0000-0000-00000A100000}"/>
    <cellStyle name="Финансовый 8 2 4 2 3" xfId="4107" xr:uid="{00000000-0005-0000-0000-00000B100000}"/>
    <cellStyle name="Финансовый 8 2 4 3" xfId="4108" xr:uid="{00000000-0005-0000-0000-00000C100000}"/>
    <cellStyle name="Финансовый 8 2 4 4" xfId="4109" xr:uid="{00000000-0005-0000-0000-00000D100000}"/>
    <cellStyle name="Финансовый 8 2 5" xfId="4110" xr:uid="{00000000-0005-0000-0000-00000E100000}"/>
    <cellStyle name="Финансовый 8 2 5 2" xfId="4111" xr:uid="{00000000-0005-0000-0000-00000F100000}"/>
    <cellStyle name="Финансовый 8 2 5 3" xfId="4112" xr:uid="{00000000-0005-0000-0000-000010100000}"/>
    <cellStyle name="Финансовый 8 2 6" xfId="4113" xr:uid="{00000000-0005-0000-0000-000011100000}"/>
    <cellStyle name="Финансовый 8 2 7" xfId="4114" xr:uid="{00000000-0005-0000-0000-000012100000}"/>
    <cellStyle name="Финансовый 8 2 8" xfId="4115" xr:uid="{00000000-0005-0000-0000-000013100000}"/>
    <cellStyle name="Финансовый 8 3" xfId="4116" xr:uid="{00000000-0005-0000-0000-000014100000}"/>
    <cellStyle name="Финансовый 8 3 2" xfId="4117" xr:uid="{00000000-0005-0000-0000-000015100000}"/>
    <cellStyle name="Финансовый 8 3 2 2" xfId="4118" xr:uid="{00000000-0005-0000-0000-000016100000}"/>
    <cellStyle name="Финансовый 8 3 2 2 2" xfId="4119" xr:uid="{00000000-0005-0000-0000-000017100000}"/>
    <cellStyle name="Финансовый 8 3 2 2 3" xfId="4120" xr:uid="{00000000-0005-0000-0000-000018100000}"/>
    <cellStyle name="Финансовый 8 3 2 3" xfId="4121" xr:uid="{00000000-0005-0000-0000-000019100000}"/>
    <cellStyle name="Финансовый 8 3 2 4" xfId="4122" xr:uid="{00000000-0005-0000-0000-00001A100000}"/>
    <cellStyle name="Финансовый 8 3 3" xfId="4123" xr:uid="{00000000-0005-0000-0000-00001B100000}"/>
    <cellStyle name="Финансовый 8 3 3 2" xfId="4124" xr:uid="{00000000-0005-0000-0000-00001C100000}"/>
    <cellStyle name="Финансовый 8 3 3 3" xfId="4125" xr:uid="{00000000-0005-0000-0000-00001D100000}"/>
    <cellStyle name="Финансовый 8 3 4" xfId="4126" xr:uid="{00000000-0005-0000-0000-00001E100000}"/>
    <cellStyle name="Финансовый 8 3 5" xfId="4127" xr:uid="{00000000-0005-0000-0000-00001F100000}"/>
    <cellStyle name="Финансовый 8 4" xfId="4128" xr:uid="{00000000-0005-0000-0000-000020100000}"/>
    <cellStyle name="Финансовый 8 4 2" xfId="4129" xr:uid="{00000000-0005-0000-0000-000021100000}"/>
    <cellStyle name="Финансовый 8 4 2 2" xfId="4130" xr:uid="{00000000-0005-0000-0000-000022100000}"/>
    <cellStyle name="Финансовый 8 4 2 2 2" xfId="4131" xr:uid="{00000000-0005-0000-0000-000023100000}"/>
    <cellStyle name="Финансовый 8 4 2 2 3" xfId="4132" xr:uid="{00000000-0005-0000-0000-000024100000}"/>
    <cellStyle name="Финансовый 8 4 2 3" xfId="4133" xr:uid="{00000000-0005-0000-0000-000025100000}"/>
    <cellStyle name="Финансовый 8 4 2 4" xfId="4134" xr:uid="{00000000-0005-0000-0000-000026100000}"/>
    <cellStyle name="Финансовый 8 4 3" xfId="4135" xr:uid="{00000000-0005-0000-0000-000027100000}"/>
    <cellStyle name="Финансовый 8 4 3 2" xfId="4136" xr:uid="{00000000-0005-0000-0000-000028100000}"/>
    <cellStyle name="Финансовый 8 4 3 3" xfId="4137" xr:uid="{00000000-0005-0000-0000-000029100000}"/>
    <cellStyle name="Финансовый 8 4 4" xfId="4138" xr:uid="{00000000-0005-0000-0000-00002A100000}"/>
    <cellStyle name="Финансовый 8 4 5" xfId="4139" xr:uid="{00000000-0005-0000-0000-00002B100000}"/>
    <cellStyle name="Финансовый 8 5" xfId="4140" xr:uid="{00000000-0005-0000-0000-00002C100000}"/>
    <cellStyle name="Финансовый 8 5 2" xfId="4141" xr:uid="{00000000-0005-0000-0000-00002D100000}"/>
    <cellStyle name="Финансовый 8 5 2 2" xfId="4142" xr:uid="{00000000-0005-0000-0000-00002E100000}"/>
    <cellStyle name="Финансовый 8 5 2 3" xfId="4143" xr:uid="{00000000-0005-0000-0000-00002F100000}"/>
    <cellStyle name="Финансовый 8 5 3" xfId="4144" xr:uid="{00000000-0005-0000-0000-000030100000}"/>
    <cellStyle name="Финансовый 8 5 4" xfId="4145" xr:uid="{00000000-0005-0000-0000-000031100000}"/>
    <cellStyle name="Финансовый 8 6" xfId="4146" xr:uid="{00000000-0005-0000-0000-000032100000}"/>
    <cellStyle name="Финансовый 8 6 2" xfId="4147" xr:uid="{00000000-0005-0000-0000-000033100000}"/>
    <cellStyle name="Финансовый 8 6 2 2" xfId="4148" xr:uid="{00000000-0005-0000-0000-000034100000}"/>
    <cellStyle name="Финансовый 8 6 2 3" xfId="4149" xr:uid="{00000000-0005-0000-0000-000035100000}"/>
    <cellStyle name="Финансовый 8 6 3" xfId="4150" xr:uid="{00000000-0005-0000-0000-000036100000}"/>
    <cellStyle name="Финансовый 8 6 4" xfId="4151" xr:uid="{00000000-0005-0000-0000-000037100000}"/>
    <cellStyle name="Финансовый 8 7" xfId="4152" xr:uid="{00000000-0005-0000-0000-000038100000}"/>
    <cellStyle name="Финансовый 8 7 2" xfId="4153" xr:uid="{00000000-0005-0000-0000-000039100000}"/>
    <cellStyle name="Финансовый 8 7 2 2" xfId="4154" xr:uid="{00000000-0005-0000-0000-00003A100000}"/>
    <cellStyle name="Финансовый 8 7 2 3" xfId="4155" xr:uid="{00000000-0005-0000-0000-00003B100000}"/>
    <cellStyle name="Финансовый 8 7 3" xfId="4156" xr:uid="{00000000-0005-0000-0000-00003C100000}"/>
    <cellStyle name="Финансовый 8 7 4" xfId="4157" xr:uid="{00000000-0005-0000-0000-00003D100000}"/>
    <cellStyle name="Финансовый 8 8" xfId="4158" xr:uid="{00000000-0005-0000-0000-00003E100000}"/>
    <cellStyle name="Финансовый 8 8 2" xfId="4159" xr:uid="{00000000-0005-0000-0000-00003F100000}"/>
    <cellStyle name="Финансовый 8 8 2 2" xfId="4160" xr:uid="{00000000-0005-0000-0000-000040100000}"/>
    <cellStyle name="Финансовый 8 8 2 3" xfId="4161" xr:uid="{00000000-0005-0000-0000-000041100000}"/>
    <cellStyle name="Финансовый 8 8 3" xfId="4162" xr:uid="{00000000-0005-0000-0000-000042100000}"/>
    <cellStyle name="Финансовый 8 8 4" xfId="4163" xr:uid="{00000000-0005-0000-0000-000043100000}"/>
    <cellStyle name="Финансовый 8 9" xfId="4164" xr:uid="{00000000-0005-0000-0000-000044100000}"/>
    <cellStyle name="Финансовый 8 9 2" xfId="4165" xr:uid="{00000000-0005-0000-0000-000045100000}"/>
    <cellStyle name="Финансовый 8 9 3" xfId="4166" xr:uid="{00000000-0005-0000-0000-000046100000}"/>
    <cellStyle name="Финансовый 9" xfId="4167" xr:uid="{00000000-0005-0000-0000-000047100000}"/>
    <cellStyle name="Финансовый 9 10" xfId="4168" xr:uid="{00000000-0005-0000-0000-000048100000}"/>
    <cellStyle name="Финансовый 9 11" xfId="4169" xr:uid="{00000000-0005-0000-0000-000049100000}"/>
    <cellStyle name="Финансовый 9 12" xfId="4170" xr:uid="{00000000-0005-0000-0000-00004A100000}"/>
    <cellStyle name="Финансовый 9 13" xfId="4171" xr:uid="{00000000-0005-0000-0000-00004B100000}"/>
    <cellStyle name="Финансовый 9 2" xfId="4172" xr:uid="{00000000-0005-0000-0000-00004C100000}"/>
    <cellStyle name="Финансовый 9 2 2" xfId="4173" xr:uid="{00000000-0005-0000-0000-00004D100000}"/>
    <cellStyle name="Финансовый 9 2 2 2" xfId="4174" xr:uid="{00000000-0005-0000-0000-00004E100000}"/>
    <cellStyle name="Финансовый 9 2 2 2 2" xfId="4175" xr:uid="{00000000-0005-0000-0000-00004F100000}"/>
    <cellStyle name="Финансовый 9 2 2 2 2 2" xfId="4176" xr:uid="{00000000-0005-0000-0000-000050100000}"/>
    <cellStyle name="Финансовый 9 2 2 2 2 3" xfId="4177" xr:uid="{00000000-0005-0000-0000-000051100000}"/>
    <cellStyle name="Финансовый 9 2 2 2 3" xfId="4178" xr:uid="{00000000-0005-0000-0000-000052100000}"/>
    <cellStyle name="Финансовый 9 2 2 2 4" xfId="4179" xr:uid="{00000000-0005-0000-0000-000053100000}"/>
    <cellStyle name="Финансовый 9 2 2 3" xfId="4180" xr:uid="{00000000-0005-0000-0000-000054100000}"/>
    <cellStyle name="Финансовый 9 2 2 3 2" xfId="4181" xr:uid="{00000000-0005-0000-0000-000055100000}"/>
    <cellStyle name="Финансовый 9 2 2 3 3" xfId="4182" xr:uid="{00000000-0005-0000-0000-000056100000}"/>
    <cellStyle name="Финансовый 9 2 2 4" xfId="4183" xr:uid="{00000000-0005-0000-0000-000057100000}"/>
    <cellStyle name="Финансовый 9 2 2 5" xfId="4184" xr:uid="{00000000-0005-0000-0000-000058100000}"/>
    <cellStyle name="Финансовый 9 2 3" xfId="4185" xr:uid="{00000000-0005-0000-0000-000059100000}"/>
    <cellStyle name="Финансовый 9 2 3 2" xfId="4186" xr:uid="{00000000-0005-0000-0000-00005A100000}"/>
    <cellStyle name="Финансовый 9 2 3 2 2" xfId="4187" xr:uid="{00000000-0005-0000-0000-00005B100000}"/>
    <cellStyle name="Финансовый 9 2 3 2 2 2" xfId="4188" xr:uid="{00000000-0005-0000-0000-00005C100000}"/>
    <cellStyle name="Финансовый 9 2 3 2 2 3" xfId="4189" xr:uid="{00000000-0005-0000-0000-00005D100000}"/>
    <cellStyle name="Финансовый 9 2 3 2 3" xfId="4190" xr:uid="{00000000-0005-0000-0000-00005E100000}"/>
    <cellStyle name="Финансовый 9 2 3 2 4" xfId="4191" xr:uid="{00000000-0005-0000-0000-00005F100000}"/>
    <cellStyle name="Финансовый 9 2 3 3" xfId="4192" xr:uid="{00000000-0005-0000-0000-000060100000}"/>
    <cellStyle name="Финансовый 9 2 3 3 2" xfId="4193" xr:uid="{00000000-0005-0000-0000-000061100000}"/>
    <cellStyle name="Финансовый 9 2 3 3 3" xfId="4194" xr:uid="{00000000-0005-0000-0000-000062100000}"/>
    <cellStyle name="Финансовый 9 2 3 4" xfId="4195" xr:uid="{00000000-0005-0000-0000-000063100000}"/>
    <cellStyle name="Финансовый 9 2 3 5" xfId="4196" xr:uid="{00000000-0005-0000-0000-000064100000}"/>
    <cellStyle name="Финансовый 9 2 4" xfId="4197" xr:uid="{00000000-0005-0000-0000-000065100000}"/>
    <cellStyle name="Финансовый 9 2 4 2" xfId="4198" xr:uid="{00000000-0005-0000-0000-000066100000}"/>
    <cellStyle name="Финансовый 9 2 4 2 2" xfId="4199" xr:uid="{00000000-0005-0000-0000-000067100000}"/>
    <cellStyle name="Финансовый 9 2 4 2 3" xfId="4200" xr:uid="{00000000-0005-0000-0000-000068100000}"/>
    <cellStyle name="Финансовый 9 2 4 3" xfId="4201" xr:uid="{00000000-0005-0000-0000-000069100000}"/>
    <cellStyle name="Финансовый 9 2 4 4" xfId="4202" xr:uid="{00000000-0005-0000-0000-00006A100000}"/>
    <cellStyle name="Финансовый 9 2 5" xfId="4203" xr:uid="{00000000-0005-0000-0000-00006B100000}"/>
    <cellStyle name="Финансовый 9 2 5 2" xfId="4204" xr:uid="{00000000-0005-0000-0000-00006C100000}"/>
    <cellStyle name="Финансовый 9 2 5 3" xfId="4205" xr:uid="{00000000-0005-0000-0000-00006D100000}"/>
    <cellStyle name="Финансовый 9 2 6" xfId="4206" xr:uid="{00000000-0005-0000-0000-00006E100000}"/>
    <cellStyle name="Финансовый 9 2 7" xfId="4207" xr:uid="{00000000-0005-0000-0000-00006F100000}"/>
    <cellStyle name="Финансовый 9 2 8" xfId="4208" xr:uid="{00000000-0005-0000-0000-000070100000}"/>
    <cellStyle name="Финансовый 9 3" xfId="4209" xr:uid="{00000000-0005-0000-0000-000071100000}"/>
    <cellStyle name="Финансовый 9 3 2" xfId="4210" xr:uid="{00000000-0005-0000-0000-000072100000}"/>
    <cellStyle name="Финансовый 9 3 2 2" xfId="4211" xr:uid="{00000000-0005-0000-0000-000073100000}"/>
    <cellStyle name="Финансовый 9 3 2 2 2" xfId="4212" xr:uid="{00000000-0005-0000-0000-000074100000}"/>
    <cellStyle name="Финансовый 9 3 2 2 3" xfId="4213" xr:uid="{00000000-0005-0000-0000-000075100000}"/>
    <cellStyle name="Финансовый 9 3 2 3" xfId="4214" xr:uid="{00000000-0005-0000-0000-000076100000}"/>
    <cellStyle name="Финансовый 9 3 2 4" xfId="4215" xr:uid="{00000000-0005-0000-0000-000077100000}"/>
    <cellStyle name="Финансовый 9 3 3" xfId="4216" xr:uid="{00000000-0005-0000-0000-000078100000}"/>
    <cellStyle name="Финансовый 9 3 3 2" xfId="4217" xr:uid="{00000000-0005-0000-0000-000079100000}"/>
    <cellStyle name="Финансовый 9 3 3 3" xfId="4218" xr:uid="{00000000-0005-0000-0000-00007A100000}"/>
    <cellStyle name="Финансовый 9 3 4" xfId="4219" xr:uid="{00000000-0005-0000-0000-00007B100000}"/>
    <cellStyle name="Финансовый 9 3 5" xfId="4220" xr:uid="{00000000-0005-0000-0000-00007C100000}"/>
    <cellStyle name="Финансовый 9 4" xfId="4221" xr:uid="{00000000-0005-0000-0000-00007D100000}"/>
    <cellStyle name="Финансовый 9 4 2" xfId="4222" xr:uid="{00000000-0005-0000-0000-00007E100000}"/>
    <cellStyle name="Финансовый 9 4 2 2" xfId="4223" xr:uid="{00000000-0005-0000-0000-00007F100000}"/>
    <cellStyle name="Финансовый 9 4 2 2 2" xfId="4224" xr:uid="{00000000-0005-0000-0000-000080100000}"/>
    <cellStyle name="Финансовый 9 4 2 2 3" xfId="4225" xr:uid="{00000000-0005-0000-0000-000081100000}"/>
    <cellStyle name="Финансовый 9 4 2 3" xfId="4226" xr:uid="{00000000-0005-0000-0000-000082100000}"/>
    <cellStyle name="Финансовый 9 4 2 4" xfId="4227" xr:uid="{00000000-0005-0000-0000-000083100000}"/>
    <cellStyle name="Финансовый 9 4 3" xfId="4228" xr:uid="{00000000-0005-0000-0000-000084100000}"/>
    <cellStyle name="Финансовый 9 4 3 2" xfId="4229" xr:uid="{00000000-0005-0000-0000-000085100000}"/>
    <cellStyle name="Финансовый 9 4 3 3" xfId="4230" xr:uid="{00000000-0005-0000-0000-000086100000}"/>
    <cellStyle name="Финансовый 9 4 4" xfId="4231" xr:uid="{00000000-0005-0000-0000-000087100000}"/>
    <cellStyle name="Финансовый 9 4 5" xfId="4232" xr:uid="{00000000-0005-0000-0000-000088100000}"/>
    <cellStyle name="Финансовый 9 5" xfId="4233" xr:uid="{00000000-0005-0000-0000-000089100000}"/>
    <cellStyle name="Финансовый 9 5 2" xfId="4234" xr:uid="{00000000-0005-0000-0000-00008A100000}"/>
    <cellStyle name="Финансовый 9 5 2 2" xfId="4235" xr:uid="{00000000-0005-0000-0000-00008B100000}"/>
    <cellStyle name="Финансовый 9 5 2 3" xfId="4236" xr:uid="{00000000-0005-0000-0000-00008C100000}"/>
    <cellStyle name="Финансовый 9 5 3" xfId="4237" xr:uid="{00000000-0005-0000-0000-00008D100000}"/>
    <cellStyle name="Финансовый 9 5 4" xfId="4238" xr:uid="{00000000-0005-0000-0000-00008E100000}"/>
    <cellStyle name="Финансовый 9 6" xfId="4239" xr:uid="{00000000-0005-0000-0000-00008F100000}"/>
    <cellStyle name="Финансовый 9 6 2" xfId="4240" xr:uid="{00000000-0005-0000-0000-000090100000}"/>
    <cellStyle name="Финансовый 9 6 2 2" xfId="4241" xr:uid="{00000000-0005-0000-0000-000091100000}"/>
    <cellStyle name="Финансовый 9 6 2 3" xfId="4242" xr:uid="{00000000-0005-0000-0000-000092100000}"/>
    <cellStyle name="Финансовый 9 6 3" xfId="4243" xr:uid="{00000000-0005-0000-0000-000093100000}"/>
    <cellStyle name="Финансовый 9 6 4" xfId="4244" xr:uid="{00000000-0005-0000-0000-000094100000}"/>
    <cellStyle name="Финансовый 9 7" xfId="4245" xr:uid="{00000000-0005-0000-0000-000095100000}"/>
    <cellStyle name="Финансовый 9 7 2" xfId="4246" xr:uid="{00000000-0005-0000-0000-000096100000}"/>
    <cellStyle name="Финансовый 9 7 2 2" xfId="4247" xr:uid="{00000000-0005-0000-0000-000097100000}"/>
    <cellStyle name="Финансовый 9 7 2 3" xfId="4248" xr:uid="{00000000-0005-0000-0000-000098100000}"/>
    <cellStyle name="Финансовый 9 7 3" xfId="4249" xr:uid="{00000000-0005-0000-0000-000099100000}"/>
    <cellStyle name="Финансовый 9 7 4" xfId="4250" xr:uid="{00000000-0005-0000-0000-00009A100000}"/>
    <cellStyle name="Финансовый 9 8" xfId="4251" xr:uid="{00000000-0005-0000-0000-00009B100000}"/>
    <cellStyle name="Финансовый 9 8 2" xfId="4252" xr:uid="{00000000-0005-0000-0000-00009C100000}"/>
    <cellStyle name="Финансовый 9 8 2 2" xfId="4253" xr:uid="{00000000-0005-0000-0000-00009D100000}"/>
    <cellStyle name="Финансовый 9 8 2 3" xfId="4254" xr:uid="{00000000-0005-0000-0000-00009E100000}"/>
    <cellStyle name="Финансовый 9 8 3" xfId="4255" xr:uid="{00000000-0005-0000-0000-00009F100000}"/>
    <cellStyle name="Финансовый 9 8 4" xfId="4256" xr:uid="{00000000-0005-0000-0000-0000A0100000}"/>
    <cellStyle name="Финансовый 9 9" xfId="4257" xr:uid="{00000000-0005-0000-0000-0000A1100000}"/>
    <cellStyle name="Финансовый 9 9 2" xfId="4258" xr:uid="{00000000-0005-0000-0000-0000A2100000}"/>
    <cellStyle name="Финансовый 9 9 3" xfId="4259" xr:uid="{00000000-0005-0000-0000-0000A3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8"/>
  <sheetViews>
    <sheetView view="pageBreakPreview" topLeftCell="G1" zoomScale="85" zoomScaleSheetLayoutView="85" workbookViewId="0">
      <selection activeCell="R8" sqref="R8:V8"/>
    </sheetView>
  </sheetViews>
  <sheetFormatPr defaultRowHeight="15" x14ac:dyDescent="0.25"/>
  <cols>
    <col min="1" max="1" width="7.140625" style="1" customWidth="1"/>
    <col min="2" max="2" width="52.42578125" style="1" customWidth="1"/>
    <col min="3" max="3" width="17.140625" style="1" customWidth="1"/>
    <col min="4" max="5" width="9.140625" style="1" customWidth="1"/>
    <col min="6" max="6" width="14.5703125" style="1" customWidth="1"/>
    <col min="7" max="7" width="9.28515625" style="2" customWidth="1"/>
    <col min="8" max="8" width="9.140625" style="2" customWidth="1"/>
    <col min="9" max="9" width="13.7109375" style="2" customWidth="1"/>
    <col min="10" max="10" width="14" style="2" customWidth="1"/>
    <col min="11" max="11" width="13" style="2" customWidth="1"/>
    <col min="12" max="12" width="10.85546875" style="2" customWidth="1"/>
    <col min="13" max="13" width="16.85546875" style="2" bestFit="1" customWidth="1"/>
    <col min="14" max="14" width="13.5703125" style="2" customWidth="1"/>
    <col min="15" max="15" width="11.140625" style="2" customWidth="1"/>
    <col min="16" max="16" width="12.42578125" style="2" customWidth="1"/>
    <col min="17" max="17" width="17.42578125" style="2" customWidth="1"/>
    <col min="18" max="18" width="17" style="2" customWidth="1"/>
    <col min="19" max="19" width="10.28515625" style="2" customWidth="1"/>
    <col min="20" max="20" width="15" style="2" customWidth="1"/>
    <col min="21" max="21" width="14.140625" style="2" customWidth="1"/>
    <col min="22" max="22" width="12" style="2" customWidth="1"/>
    <col min="23" max="24" width="9.140625" style="3"/>
  </cols>
  <sheetData>
    <row r="1" spans="1:24" s="4" customFormat="1" ht="21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/>
      <c r="R1" s="321" t="s">
        <v>0</v>
      </c>
      <c r="S1" s="321"/>
      <c r="T1" s="321"/>
      <c r="U1" s="321"/>
      <c r="V1" s="321"/>
      <c r="W1" s="3"/>
      <c r="X1" s="3"/>
    </row>
    <row r="2" spans="1:24" s="4" customFormat="1" ht="10.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/>
      <c r="R2" s="6"/>
      <c r="S2" s="6"/>
      <c r="T2" s="6"/>
      <c r="U2" s="6"/>
      <c r="V2" s="6"/>
      <c r="W2" s="3"/>
      <c r="X2" s="3"/>
    </row>
    <row r="3" spans="1:24" s="4" customFormat="1" ht="21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321" t="s">
        <v>1</v>
      </c>
      <c r="S3" s="321"/>
      <c r="T3" s="321"/>
      <c r="U3" s="321"/>
      <c r="V3" s="321"/>
      <c r="W3" s="3"/>
      <c r="X3" s="3"/>
    </row>
    <row r="4" spans="1:24" s="4" customFormat="1" ht="19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321" t="s">
        <v>2</v>
      </c>
      <c r="S4" s="321"/>
      <c r="T4" s="321"/>
      <c r="U4" s="321"/>
      <c r="V4" s="321"/>
      <c r="W4" s="3"/>
      <c r="X4" s="3"/>
    </row>
    <row r="5" spans="1:24" s="4" customFormat="1" ht="19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321" t="s">
        <v>3</v>
      </c>
      <c r="S5" s="321"/>
      <c r="T5" s="321"/>
      <c r="U5" s="321"/>
      <c r="V5" s="321"/>
      <c r="W5" s="3"/>
      <c r="X5" s="3"/>
    </row>
    <row r="6" spans="1:24" s="4" customFormat="1" ht="19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  <c r="R6" s="321" t="s">
        <v>4</v>
      </c>
      <c r="S6" s="321"/>
      <c r="T6" s="321"/>
      <c r="U6" s="321"/>
      <c r="V6" s="321"/>
      <c r="W6" s="3"/>
      <c r="X6" s="3"/>
    </row>
    <row r="7" spans="1:24" s="4" customFormat="1" ht="19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321" t="s">
        <v>2</v>
      </c>
      <c r="S7" s="321"/>
      <c r="T7" s="321"/>
      <c r="U7" s="321"/>
      <c r="V7" s="321"/>
      <c r="W7" s="3"/>
      <c r="X7" s="3"/>
    </row>
    <row r="8" spans="1:24" s="4" customFormat="1" ht="19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/>
      <c r="R8" s="322" t="s">
        <v>1589</v>
      </c>
      <c r="S8" s="322"/>
      <c r="T8" s="322"/>
      <c r="U8" s="322"/>
      <c r="V8" s="322"/>
      <c r="W8" s="3"/>
      <c r="X8" s="3"/>
    </row>
    <row r="9" spans="1:24" ht="15" customHeight="1" x14ac:dyDescent="0.25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25.9" customHeight="1" x14ac:dyDescent="0.3">
      <c r="A10" s="323" t="s">
        <v>5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</row>
    <row r="11" spans="1:24" ht="5.45" customHeight="1" x14ac:dyDescent="0.25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22.5" customHeight="1" x14ac:dyDescent="0.25">
      <c r="A12" s="324" t="s">
        <v>6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</row>
    <row r="13" spans="1:24" ht="29.45" customHeight="1" x14ac:dyDescent="0.25">
      <c r="A13" s="325" t="s">
        <v>7</v>
      </c>
      <c r="B13" s="325" t="s">
        <v>8</v>
      </c>
      <c r="C13" s="325" t="s">
        <v>9</v>
      </c>
      <c r="D13" s="325" t="s">
        <v>10</v>
      </c>
      <c r="E13" s="325"/>
      <c r="F13" s="326" t="s">
        <v>11</v>
      </c>
      <c r="G13" s="326" t="s">
        <v>12</v>
      </c>
      <c r="H13" s="326" t="s">
        <v>13</v>
      </c>
      <c r="I13" s="326" t="s">
        <v>14</v>
      </c>
      <c r="J13" s="325" t="s">
        <v>15</v>
      </c>
      <c r="K13" s="325"/>
      <c r="L13" s="326" t="s">
        <v>16</v>
      </c>
      <c r="M13" s="325" t="s">
        <v>17</v>
      </c>
      <c r="N13" s="325"/>
      <c r="O13" s="325"/>
      <c r="P13" s="325"/>
      <c r="Q13" s="325"/>
      <c r="R13" s="325"/>
      <c r="S13" s="325"/>
      <c r="T13" s="326" t="s">
        <v>18</v>
      </c>
      <c r="U13" s="326" t="s">
        <v>19</v>
      </c>
      <c r="V13" s="326" t="s">
        <v>20</v>
      </c>
    </row>
    <row r="14" spans="1:24" ht="12" customHeight="1" x14ac:dyDescent="0.25">
      <c r="A14" s="325"/>
      <c r="B14" s="325"/>
      <c r="C14" s="325"/>
      <c r="D14" s="326" t="s">
        <v>21</v>
      </c>
      <c r="E14" s="326" t="s">
        <v>22</v>
      </c>
      <c r="F14" s="326"/>
      <c r="G14" s="326"/>
      <c r="H14" s="326"/>
      <c r="I14" s="326"/>
      <c r="J14" s="326" t="s">
        <v>23</v>
      </c>
      <c r="K14" s="326" t="s">
        <v>24</v>
      </c>
      <c r="L14" s="326"/>
      <c r="M14" s="326" t="s">
        <v>23</v>
      </c>
      <c r="N14" s="325" t="s">
        <v>25</v>
      </c>
      <c r="O14" s="325"/>
      <c r="P14" s="325"/>
      <c r="Q14" s="325"/>
      <c r="R14" s="325"/>
      <c r="S14" s="325"/>
      <c r="T14" s="326"/>
      <c r="U14" s="326"/>
      <c r="V14" s="326"/>
    </row>
    <row r="15" spans="1:24" ht="189.6" customHeight="1" x14ac:dyDescent="0.25">
      <c r="A15" s="325"/>
      <c r="B15" s="325"/>
      <c r="C15" s="325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8" t="s">
        <v>26</v>
      </c>
      <c r="O15" s="8" t="s">
        <v>27</v>
      </c>
      <c r="P15" s="8" t="s">
        <v>28</v>
      </c>
      <c r="Q15" s="8" t="s">
        <v>29</v>
      </c>
      <c r="R15" s="8" t="s">
        <v>30</v>
      </c>
      <c r="S15" s="8" t="s">
        <v>31</v>
      </c>
      <c r="T15" s="326"/>
      <c r="U15" s="326"/>
      <c r="V15" s="326"/>
    </row>
    <row r="16" spans="1:24" ht="19.149999999999999" customHeight="1" x14ac:dyDescent="0.25">
      <c r="A16" s="325"/>
      <c r="B16" s="325"/>
      <c r="C16" s="325"/>
      <c r="D16" s="326"/>
      <c r="E16" s="326"/>
      <c r="F16" s="326"/>
      <c r="G16" s="326"/>
      <c r="H16" s="326"/>
      <c r="I16" s="7" t="s">
        <v>32</v>
      </c>
      <c r="J16" s="7" t="s">
        <v>32</v>
      </c>
      <c r="K16" s="7" t="s">
        <v>32</v>
      </c>
      <c r="L16" s="7" t="s">
        <v>33</v>
      </c>
      <c r="M16" s="7" t="s">
        <v>34</v>
      </c>
      <c r="N16" s="7" t="s">
        <v>34</v>
      </c>
      <c r="O16" s="7" t="s">
        <v>34</v>
      </c>
      <c r="P16" s="7" t="s">
        <v>34</v>
      </c>
      <c r="Q16" s="7" t="s">
        <v>34</v>
      </c>
      <c r="R16" s="7" t="s">
        <v>34</v>
      </c>
      <c r="S16" s="7" t="s">
        <v>34</v>
      </c>
      <c r="T16" s="7" t="s">
        <v>35</v>
      </c>
      <c r="U16" s="7" t="s">
        <v>35</v>
      </c>
      <c r="V16" s="326"/>
    </row>
    <row r="17" spans="1:24" ht="21" customHeight="1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9">
        <v>21</v>
      </c>
      <c r="V17" s="9">
        <v>22</v>
      </c>
    </row>
    <row r="18" spans="1:24" s="10" customFormat="1" ht="21" customHeight="1" x14ac:dyDescent="0.25">
      <c r="A18" s="327" t="s">
        <v>36</v>
      </c>
      <c r="B18" s="327"/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4"/>
    </row>
    <row r="19" spans="1:24" s="15" customFormat="1" ht="24" customHeight="1" x14ac:dyDescent="0.25">
      <c r="A19" s="328" t="s">
        <v>37</v>
      </c>
      <c r="B19" s="328"/>
      <c r="C19" s="17" t="s">
        <v>38</v>
      </c>
      <c r="D19" s="17" t="s">
        <v>38</v>
      </c>
      <c r="E19" s="17" t="s">
        <v>38</v>
      </c>
      <c r="F19" s="17" t="s">
        <v>38</v>
      </c>
      <c r="G19" s="18" t="s">
        <v>38</v>
      </c>
      <c r="H19" s="18" t="s">
        <v>38</v>
      </c>
      <c r="I19" s="19">
        <f t="shared" ref="I19:S19" si="0">I20+I177+I179+I181+I183+I191+I237+I242+I251+I253+I256+I258+I262+I291+I294+I307+I310+I314+I317+I323+I333+I348+I360+I364+I378</f>
        <v>1667444.5000000005</v>
      </c>
      <c r="J19" s="19">
        <f t="shared" si="0"/>
        <v>1235099.9900000002</v>
      </c>
      <c r="K19" s="19">
        <f t="shared" si="0"/>
        <v>1154962.98</v>
      </c>
      <c r="L19" s="20">
        <f t="shared" si="0"/>
        <v>49430</v>
      </c>
      <c r="M19" s="19">
        <f t="shared" si="0"/>
        <v>945442250.80000019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945442250.80000019</v>
      </c>
      <c r="R19" s="19">
        <f t="shared" si="0"/>
        <v>945442250.80000019</v>
      </c>
      <c r="S19" s="19">
        <f t="shared" si="0"/>
        <v>0</v>
      </c>
      <c r="T19" s="21" t="s">
        <v>39</v>
      </c>
      <c r="U19" s="21" t="s">
        <v>39</v>
      </c>
      <c r="V19" s="21" t="s">
        <v>39</v>
      </c>
      <c r="W19" s="22"/>
      <c r="X19" s="22"/>
    </row>
    <row r="20" spans="1:24" s="15" customFormat="1" ht="22.15" customHeight="1" x14ac:dyDescent="0.25">
      <c r="A20" s="328" t="s">
        <v>40</v>
      </c>
      <c r="B20" s="328"/>
      <c r="C20" s="17" t="s">
        <v>38</v>
      </c>
      <c r="D20" s="17" t="s">
        <v>38</v>
      </c>
      <c r="E20" s="17" t="s">
        <v>38</v>
      </c>
      <c r="F20" s="17" t="s">
        <v>38</v>
      </c>
      <c r="G20" s="18" t="s">
        <v>38</v>
      </c>
      <c r="H20" s="18" t="s">
        <v>38</v>
      </c>
      <c r="I20" s="19">
        <f t="shared" ref="I20:S20" si="1">SUM(I21:I176)</f>
        <v>751086.66999999993</v>
      </c>
      <c r="J20" s="19">
        <f t="shared" si="1"/>
        <v>616606.41000000015</v>
      </c>
      <c r="K20" s="19">
        <f t="shared" si="1"/>
        <v>563451.50999999989</v>
      </c>
      <c r="L20" s="20">
        <f t="shared" si="1"/>
        <v>23332</v>
      </c>
      <c r="M20" s="19">
        <f t="shared" si="1"/>
        <v>515938613.40000015</v>
      </c>
      <c r="N20" s="19">
        <f t="shared" si="1"/>
        <v>0</v>
      </c>
      <c r="O20" s="19">
        <f t="shared" si="1"/>
        <v>0</v>
      </c>
      <c r="P20" s="19">
        <f t="shared" si="1"/>
        <v>0</v>
      </c>
      <c r="Q20" s="19">
        <f t="shared" si="1"/>
        <v>515938613.40000015</v>
      </c>
      <c r="R20" s="19">
        <f t="shared" si="1"/>
        <v>515938613.40000015</v>
      </c>
      <c r="S20" s="19">
        <f t="shared" si="1"/>
        <v>0</v>
      </c>
      <c r="T20" s="21" t="s">
        <v>39</v>
      </c>
      <c r="U20" s="21" t="s">
        <v>39</v>
      </c>
      <c r="V20" s="21" t="s">
        <v>39</v>
      </c>
      <c r="W20" s="22"/>
      <c r="X20" s="22"/>
    </row>
    <row r="21" spans="1:24" ht="45" x14ac:dyDescent="0.25">
      <c r="A21" s="23">
        <v>1</v>
      </c>
      <c r="B21" s="24" t="s">
        <v>41</v>
      </c>
      <c r="C21" s="23" t="s">
        <v>42</v>
      </c>
      <c r="D21" s="23">
        <v>1974</v>
      </c>
      <c r="E21" s="23" t="s">
        <v>39</v>
      </c>
      <c r="F21" s="23" t="s">
        <v>43</v>
      </c>
      <c r="G21" s="25">
        <v>5</v>
      </c>
      <c r="H21" s="25">
        <v>4</v>
      </c>
      <c r="I21" s="26">
        <v>3397.6</v>
      </c>
      <c r="J21" s="26">
        <v>3312.7</v>
      </c>
      <c r="K21" s="26">
        <v>2830.8</v>
      </c>
      <c r="L21" s="27">
        <v>113</v>
      </c>
      <c r="M21" s="26">
        <f t="shared" ref="M21:M84" si="2">SUM(N21:Q21)</f>
        <v>3343362</v>
      </c>
      <c r="N21" s="26">
        <v>0</v>
      </c>
      <c r="O21" s="26">
        <v>0</v>
      </c>
      <c r="P21" s="26">
        <v>0</v>
      </c>
      <c r="Q21" s="26">
        <f>'Таблица 3 '!C12</f>
        <v>3343362</v>
      </c>
      <c r="R21" s="26">
        <f t="shared" ref="R21:R84" si="3">Q21</f>
        <v>3343362</v>
      </c>
      <c r="S21" s="26">
        <v>0</v>
      </c>
      <c r="T21" s="28">
        <f t="shared" ref="T21:T84" si="4">M21/J21</f>
        <v>1009.2558939837595</v>
      </c>
      <c r="U21" s="28">
        <v>1009.2558939837595</v>
      </c>
      <c r="V21" s="29" t="s">
        <v>44</v>
      </c>
    </row>
    <row r="22" spans="1:24" ht="45" x14ac:dyDescent="0.25">
      <c r="A22" s="23">
        <v>2</v>
      </c>
      <c r="B22" s="24" t="s">
        <v>45</v>
      </c>
      <c r="C22" s="23" t="s">
        <v>42</v>
      </c>
      <c r="D22" s="23">
        <v>1961</v>
      </c>
      <c r="E22" s="23" t="s">
        <v>39</v>
      </c>
      <c r="F22" s="23" t="s">
        <v>43</v>
      </c>
      <c r="G22" s="25">
        <v>2</v>
      </c>
      <c r="H22" s="25">
        <v>1</v>
      </c>
      <c r="I22" s="26">
        <v>293.60000000000002</v>
      </c>
      <c r="J22" s="26">
        <v>291.39999999999998</v>
      </c>
      <c r="K22" s="26">
        <v>291.39999999999998</v>
      </c>
      <c r="L22" s="27">
        <v>22</v>
      </c>
      <c r="M22" s="26">
        <f t="shared" si="2"/>
        <v>895117.25</v>
      </c>
      <c r="N22" s="26">
        <v>0</v>
      </c>
      <c r="O22" s="26">
        <v>0</v>
      </c>
      <c r="P22" s="26">
        <v>0</v>
      </c>
      <c r="Q22" s="26">
        <f>'Таблица 3 '!C13</f>
        <v>895117.25</v>
      </c>
      <c r="R22" s="26">
        <f t="shared" si="3"/>
        <v>895117.25</v>
      </c>
      <c r="S22" s="26">
        <v>0</v>
      </c>
      <c r="T22" s="28">
        <f t="shared" si="4"/>
        <v>3071.7819148936173</v>
      </c>
      <c r="U22" s="28">
        <v>3071.7819148936173</v>
      </c>
      <c r="V22" s="29" t="s">
        <v>44</v>
      </c>
    </row>
    <row r="23" spans="1:24" ht="45" x14ac:dyDescent="0.25">
      <c r="A23" s="23">
        <v>3</v>
      </c>
      <c r="B23" s="24" t="s">
        <v>46</v>
      </c>
      <c r="C23" s="23" t="s">
        <v>42</v>
      </c>
      <c r="D23" s="23">
        <v>1970</v>
      </c>
      <c r="E23" s="23" t="s">
        <v>39</v>
      </c>
      <c r="F23" s="23" t="s">
        <v>43</v>
      </c>
      <c r="G23" s="25">
        <v>5</v>
      </c>
      <c r="H23" s="25">
        <v>4</v>
      </c>
      <c r="I23" s="26">
        <v>4551.8999999999996</v>
      </c>
      <c r="J23" s="26">
        <v>3341.7</v>
      </c>
      <c r="K23" s="26">
        <v>3341.7</v>
      </c>
      <c r="L23" s="27">
        <v>157</v>
      </c>
      <c r="M23" s="26">
        <f t="shared" si="2"/>
        <v>5450061.5999999996</v>
      </c>
      <c r="N23" s="26">
        <v>0</v>
      </c>
      <c r="O23" s="26">
        <v>0</v>
      </c>
      <c r="P23" s="26">
        <v>0</v>
      </c>
      <c r="Q23" s="26">
        <f>'Таблица 3 '!C14</f>
        <v>5450061.5999999996</v>
      </c>
      <c r="R23" s="26">
        <f t="shared" si="3"/>
        <v>5450061.5999999996</v>
      </c>
      <c r="S23" s="26">
        <v>0</v>
      </c>
      <c r="T23" s="28">
        <f t="shared" si="4"/>
        <v>1630.9248586049016</v>
      </c>
      <c r="U23" s="28">
        <v>1630.9248586049016</v>
      </c>
      <c r="V23" s="29" t="s">
        <v>44</v>
      </c>
    </row>
    <row r="24" spans="1:24" ht="45" x14ac:dyDescent="0.25">
      <c r="A24" s="23">
        <v>4</v>
      </c>
      <c r="B24" s="24" t="s">
        <v>47</v>
      </c>
      <c r="C24" s="23" t="s">
        <v>42</v>
      </c>
      <c r="D24" s="23" t="s">
        <v>48</v>
      </c>
      <c r="E24" s="23">
        <v>2021</v>
      </c>
      <c r="F24" s="23" t="s">
        <v>49</v>
      </c>
      <c r="G24" s="25">
        <v>5</v>
      </c>
      <c r="H24" s="25">
        <v>4</v>
      </c>
      <c r="I24" s="26">
        <v>2959.4</v>
      </c>
      <c r="J24" s="26">
        <v>2951.9</v>
      </c>
      <c r="K24" s="26">
        <v>2821.7</v>
      </c>
      <c r="L24" s="27">
        <v>140</v>
      </c>
      <c r="M24" s="26">
        <f t="shared" si="2"/>
        <v>4340240.25</v>
      </c>
      <c r="N24" s="26">
        <v>0</v>
      </c>
      <c r="O24" s="26">
        <v>0</v>
      </c>
      <c r="P24" s="26">
        <v>0</v>
      </c>
      <c r="Q24" s="26">
        <f>'Таблица 3 '!C15</f>
        <v>4340240.25</v>
      </c>
      <c r="R24" s="26">
        <f t="shared" si="3"/>
        <v>4340240.25</v>
      </c>
      <c r="S24" s="26">
        <v>0</v>
      </c>
      <c r="T24" s="28">
        <f t="shared" si="4"/>
        <v>1470.3208950167689</v>
      </c>
      <c r="U24" s="28">
        <v>1470.3208950167689</v>
      </c>
      <c r="V24" s="29" t="s">
        <v>44</v>
      </c>
    </row>
    <row r="25" spans="1:24" ht="47.25" customHeight="1" x14ac:dyDescent="0.25">
      <c r="A25" s="23">
        <v>5</v>
      </c>
      <c r="B25" s="24" t="s">
        <v>50</v>
      </c>
      <c r="C25" s="23" t="s">
        <v>51</v>
      </c>
      <c r="D25" s="23">
        <v>1986</v>
      </c>
      <c r="E25" s="23" t="s">
        <v>38</v>
      </c>
      <c r="F25" s="23" t="s">
        <v>49</v>
      </c>
      <c r="G25" s="25">
        <v>5</v>
      </c>
      <c r="H25" s="25">
        <v>3</v>
      </c>
      <c r="I25" s="26">
        <v>2237.5</v>
      </c>
      <c r="J25" s="26">
        <v>2227.5</v>
      </c>
      <c r="K25" s="26">
        <v>2227.5</v>
      </c>
      <c r="L25" s="27">
        <v>93</v>
      </c>
      <c r="M25" s="26">
        <f t="shared" si="2"/>
        <v>1710215.12</v>
      </c>
      <c r="N25" s="26">
        <v>0</v>
      </c>
      <c r="O25" s="26">
        <v>0</v>
      </c>
      <c r="P25" s="26">
        <v>0</v>
      </c>
      <c r="Q25" s="26">
        <f>'Таблица 3 '!C16</f>
        <v>1710215.12</v>
      </c>
      <c r="R25" s="26">
        <f t="shared" si="3"/>
        <v>1710215.12</v>
      </c>
      <c r="S25" s="26">
        <v>0</v>
      </c>
      <c r="T25" s="28">
        <f t="shared" si="4"/>
        <v>767.77334231200905</v>
      </c>
      <c r="U25" s="28">
        <v>767.77334231200905</v>
      </c>
      <c r="V25" s="29" t="s">
        <v>44</v>
      </c>
    </row>
    <row r="26" spans="1:24" ht="45" x14ac:dyDescent="0.25">
      <c r="A26" s="23">
        <v>6</v>
      </c>
      <c r="B26" s="24" t="s">
        <v>52</v>
      </c>
      <c r="C26" s="23" t="s">
        <v>42</v>
      </c>
      <c r="D26" s="23">
        <v>1986</v>
      </c>
      <c r="E26" s="23" t="s">
        <v>39</v>
      </c>
      <c r="F26" s="23" t="s">
        <v>53</v>
      </c>
      <c r="G26" s="25">
        <v>5</v>
      </c>
      <c r="H26" s="25">
        <v>4</v>
      </c>
      <c r="I26" s="26">
        <v>2953.6</v>
      </c>
      <c r="J26" s="26">
        <v>2934.1</v>
      </c>
      <c r="K26" s="26">
        <v>2934.1</v>
      </c>
      <c r="L26" s="27">
        <v>107</v>
      </c>
      <c r="M26" s="26">
        <f t="shared" si="2"/>
        <v>1763458.8</v>
      </c>
      <c r="N26" s="26">
        <v>0</v>
      </c>
      <c r="O26" s="26">
        <v>0</v>
      </c>
      <c r="P26" s="26">
        <v>0</v>
      </c>
      <c r="Q26" s="26">
        <f>'Таблица 3 '!C17</f>
        <v>1763458.8</v>
      </c>
      <c r="R26" s="26">
        <f t="shared" si="3"/>
        <v>1763458.8</v>
      </c>
      <c r="S26" s="26">
        <v>0</v>
      </c>
      <c r="T26" s="28">
        <f t="shared" si="4"/>
        <v>601.02205105483802</v>
      </c>
      <c r="U26" s="28">
        <v>601.02205105483802</v>
      </c>
      <c r="V26" s="29" t="s">
        <v>44</v>
      </c>
    </row>
    <row r="27" spans="1:24" ht="45" x14ac:dyDescent="0.25">
      <c r="A27" s="23">
        <v>7</v>
      </c>
      <c r="B27" s="24" t="s">
        <v>54</v>
      </c>
      <c r="C27" s="23" t="s">
        <v>42</v>
      </c>
      <c r="D27" s="23" t="s">
        <v>48</v>
      </c>
      <c r="E27" s="23" t="s">
        <v>39</v>
      </c>
      <c r="F27" s="23" t="s">
        <v>49</v>
      </c>
      <c r="G27" s="25">
        <v>5</v>
      </c>
      <c r="H27" s="25">
        <v>8</v>
      </c>
      <c r="I27" s="26">
        <v>9638.2000000000007</v>
      </c>
      <c r="J27" s="26">
        <v>5921.9</v>
      </c>
      <c r="K27" s="26">
        <v>5769.2</v>
      </c>
      <c r="L27" s="27">
        <v>275</v>
      </c>
      <c r="M27" s="26">
        <f t="shared" si="2"/>
        <v>8127420.0199999996</v>
      </c>
      <c r="N27" s="26">
        <v>0</v>
      </c>
      <c r="O27" s="26">
        <v>0</v>
      </c>
      <c r="P27" s="26">
        <v>0</v>
      </c>
      <c r="Q27" s="26">
        <f>'Таблица 3 '!C18</f>
        <v>8127420.0199999996</v>
      </c>
      <c r="R27" s="26">
        <f t="shared" si="3"/>
        <v>8127420.0199999996</v>
      </c>
      <c r="S27" s="26">
        <v>0</v>
      </c>
      <c r="T27" s="28">
        <f t="shared" si="4"/>
        <v>1372.4345260811565</v>
      </c>
      <c r="U27" s="28">
        <v>1372.4345260811565</v>
      </c>
      <c r="V27" s="29" t="s">
        <v>44</v>
      </c>
    </row>
    <row r="28" spans="1:24" ht="45" x14ac:dyDescent="0.25">
      <c r="A28" s="23">
        <v>8</v>
      </c>
      <c r="B28" s="24" t="s">
        <v>55</v>
      </c>
      <c r="C28" s="23" t="s">
        <v>42</v>
      </c>
      <c r="D28" s="23" t="s">
        <v>56</v>
      </c>
      <c r="E28" s="23">
        <v>2021</v>
      </c>
      <c r="F28" s="23" t="s">
        <v>49</v>
      </c>
      <c r="G28" s="25">
        <v>5</v>
      </c>
      <c r="H28" s="25">
        <v>4</v>
      </c>
      <c r="I28" s="26">
        <v>6081.8</v>
      </c>
      <c r="J28" s="26">
        <v>4607.6000000000004</v>
      </c>
      <c r="K28" s="26">
        <v>4270.3</v>
      </c>
      <c r="L28" s="27">
        <v>165</v>
      </c>
      <c r="M28" s="26">
        <f t="shared" si="2"/>
        <v>8560079.0700000003</v>
      </c>
      <c r="N28" s="26">
        <v>0</v>
      </c>
      <c r="O28" s="26">
        <v>0</v>
      </c>
      <c r="P28" s="26">
        <v>0</v>
      </c>
      <c r="Q28" s="26">
        <f>'Таблица 3 '!C19</f>
        <v>8560079.0700000003</v>
      </c>
      <c r="R28" s="26">
        <f t="shared" si="3"/>
        <v>8560079.0700000003</v>
      </c>
      <c r="S28" s="26">
        <v>0</v>
      </c>
      <c r="T28" s="28">
        <f t="shared" si="4"/>
        <v>1857.8173170414098</v>
      </c>
      <c r="U28" s="28">
        <v>4749.4161667679482</v>
      </c>
      <c r="V28" s="29" t="s">
        <v>44</v>
      </c>
    </row>
    <row r="29" spans="1:24" ht="44.45" customHeight="1" x14ac:dyDescent="0.25">
      <c r="A29" s="23">
        <v>9</v>
      </c>
      <c r="B29" s="24" t="s">
        <v>57</v>
      </c>
      <c r="C29" s="23" t="s">
        <v>51</v>
      </c>
      <c r="D29" s="23">
        <v>2007</v>
      </c>
      <c r="E29" s="23">
        <v>2022</v>
      </c>
      <c r="F29" s="23" t="s">
        <v>43</v>
      </c>
      <c r="G29" s="25">
        <v>5</v>
      </c>
      <c r="H29" s="25">
        <v>4</v>
      </c>
      <c r="I29" s="26">
        <v>8403.2999999999993</v>
      </c>
      <c r="J29" s="26">
        <v>4917.3999999999996</v>
      </c>
      <c r="K29" s="26">
        <v>4917.3999999999996</v>
      </c>
      <c r="L29" s="27">
        <v>190</v>
      </c>
      <c r="M29" s="26">
        <f t="shared" si="2"/>
        <v>291190.34999999998</v>
      </c>
      <c r="N29" s="26">
        <v>0</v>
      </c>
      <c r="O29" s="26">
        <v>0</v>
      </c>
      <c r="P29" s="26">
        <v>0</v>
      </c>
      <c r="Q29" s="26">
        <f>'Таблица 3 '!C20</f>
        <v>291190.34999999998</v>
      </c>
      <c r="R29" s="26">
        <f t="shared" si="3"/>
        <v>291190.34999999998</v>
      </c>
      <c r="S29" s="26">
        <v>0</v>
      </c>
      <c r="T29" s="28">
        <f t="shared" si="4"/>
        <v>59.216323666978482</v>
      </c>
      <c r="U29" s="28">
        <v>59.216323666978482</v>
      </c>
      <c r="V29" s="29" t="s">
        <v>44</v>
      </c>
    </row>
    <row r="30" spans="1:24" ht="43.15" customHeight="1" x14ac:dyDescent="0.25">
      <c r="A30" s="23">
        <v>10</v>
      </c>
      <c r="B30" s="24" t="s">
        <v>58</v>
      </c>
      <c r="C30" s="23" t="s">
        <v>51</v>
      </c>
      <c r="D30" s="23">
        <v>1985</v>
      </c>
      <c r="E30" s="23">
        <v>2019</v>
      </c>
      <c r="F30" s="23" t="s">
        <v>49</v>
      </c>
      <c r="G30" s="25">
        <v>5</v>
      </c>
      <c r="H30" s="25">
        <v>4</v>
      </c>
      <c r="I30" s="26">
        <v>3967.2</v>
      </c>
      <c r="J30" s="26">
        <v>2876.9</v>
      </c>
      <c r="K30" s="26">
        <v>2876.9</v>
      </c>
      <c r="L30" s="27">
        <v>152</v>
      </c>
      <c r="M30" s="26">
        <f t="shared" si="2"/>
        <v>1943354.93</v>
      </c>
      <c r="N30" s="26">
        <v>0</v>
      </c>
      <c r="O30" s="26">
        <v>0</v>
      </c>
      <c r="P30" s="26">
        <v>0</v>
      </c>
      <c r="Q30" s="26">
        <f>'Таблица 3 '!C21</f>
        <v>1943354.93</v>
      </c>
      <c r="R30" s="26">
        <f t="shared" si="3"/>
        <v>1943354.93</v>
      </c>
      <c r="S30" s="26">
        <v>0</v>
      </c>
      <c r="T30" s="28">
        <f t="shared" si="4"/>
        <v>675.50312141541235</v>
      </c>
      <c r="U30" s="28">
        <v>675.50312141541235</v>
      </c>
      <c r="V30" s="29" t="s">
        <v>44</v>
      </c>
    </row>
    <row r="31" spans="1:24" ht="45" x14ac:dyDescent="0.25">
      <c r="A31" s="23">
        <v>11</v>
      </c>
      <c r="B31" s="24" t="s">
        <v>59</v>
      </c>
      <c r="C31" s="23" t="s">
        <v>42</v>
      </c>
      <c r="D31" s="23" t="s">
        <v>60</v>
      </c>
      <c r="E31" s="23" t="s">
        <v>39</v>
      </c>
      <c r="F31" s="23" t="s">
        <v>49</v>
      </c>
      <c r="G31" s="25">
        <v>5</v>
      </c>
      <c r="H31" s="25">
        <v>3</v>
      </c>
      <c r="I31" s="26">
        <v>4469.6000000000004</v>
      </c>
      <c r="J31" s="26">
        <v>3258.8</v>
      </c>
      <c r="K31" s="26">
        <v>2602.6999999999998</v>
      </c>
      <c r="L31" s="27">
        <v>175</v>
      </c>
      <c r="M31" s="26">
        <f t="shared" si="2"/>
        <v>8453282.9299999997</v>
      </c>
      <c r="N31" s="26">
        <v>0</v>
      </c>
      <c r="O31" s="26">
        <v>0</v>
      </c>
      <c r="P31" s="26">
        <v>0</v>
      </c>
      <c r="Q31" s="26">
        <f>'Таблица 3 '!C22</f>
        <v>8453282.9299999997</v>
      </c>
      <c r="R31" s="26">
        <f t="shared" si="3"/>
        <v>8453282.9299999997</v>
      </c>
      <c r="S31" s="26">
        <v>0</v>
      </c>
      <c r="T31" s="28">
        <f t="shared" si="4"/>
        <v>2593.9864152448754</v>
      </c>
      <c r="U31" s="28">
        <v>2593.9864152448754</v>
      </c>
      <c r="V31" s="29" t="s">
        <v>44</v>
      </c>
    </row>
    <row r="32" spans="1:24" ht="43.9" customHeight="1" x14ac:dyDescent="0.25">
      <c r="A32" s="23">
        <v>12</v>
      </c>
      <c r="B32" s="24" t="s">
        <v>61</v>
      </c>
      <c r="C32" s="23" t="s">
        <v>51</v>
      </c>
      <c r="D32" s="23">
        <v>1976</v>
      </c>
      <c r="E32" s="23" t="s">
        <v>38</v>
      </c>
      <c r="F32" s="23" t="s">
        <v>49</v>
      </c>
      <c r="G32" s="25">
        <v>9</v>
      </c>
      <c r="H32" s="25">
        <v>1</v>
      </c>
      <c r="I32" s="26">
        <v>2379.5</v>
      </c>
      <c r="J32" s="26">
        <v>2377.5</v>
      </c>
      <c r="K32" s="26">
        <v>2377.5</v>
      </c>
      <c r="L32" s="27">
        <v>113</v>
      </c>
      <c r="M32" s="26">
        <f t="shared" si="2"/>
        <v>1505187.69</v>
      </c>
      <c r="N32" s="26">
        <v>0</v>
      </c>
      <c r="O32" s="26">
        <v>0</v>
      </c>
      <c r="P32" s="26">
        <v>0</v>
      </c>
      <c r="Q32" s="26">
        <f>'Таблица 3 '!C23</f>
        <v>1505187.69</v>
      </c>
      <c r="R32" s="26">
        <f t="shared" si="3"/>
        <v>1505187.69</v>
      </c>
      <c r="S32" s="26">
        <v>0</v>
      </c>
      <c r="T32" s="28">
        <f t="shared" si="4"/>
        <v>633.09682018927447</v>
      </c>
      <c r="U32" s="28">
        <v>633.09682018927447</v>
      </c>
      <c r="V32" s="29" t="s">
        <v>44</v>
      </c>
    </row>
    <row r="33" spans="1:22" ht="45" x14ac:dyDescent="0.25">
      <c r="A33" s="23">
        <v>13</v>
      </c>
      <c r="B33" s="24" t="s">
        <v>62</v>
      </c>
      <c r="C33" s="23" t="s">
        <v>42</v>
      </c>
      <c r="D33" s="23" t="s">
        <v>63</v>
      </c>
      <c r="E33" s="23" t="s">
        <v>39</v>
      </c>
      <c r="F33" s="23" t="s">
        <v>64</v>
      </c>
      <c r="G33" s="25">
        <v>9</v>
      </c>
      <c r="H33" s="25">
        <v>1</v>
      </c>
      <c r="I33" s="26">
        <v>3123.5</v>
      </c>
      <c r="J33" s="26">
        <v>2382.9</v>
      </c>
      <c r="K33" s="26">
        <v>2237.9</v>
      </c>
      <c r="L33" s="27">
        <v>101</v>
      </c>
      <c r="M33" s="26">
        <f t="shared" si="2"/>
        <v>2406698.4900000002</v>
      </c>
      <c r="N33" s="26">
        <v>0</v>
      </c>
      <c r="O33" s="26">
        <v>0</v>
      </c>
      <c r="P33" s="26">
        <v>0</v>
      </c>
      <c r="Q33" s="26">
        <f>'Таблица 3 '!C24</f>
        <v>2406698.4900000002</v>
      </c>
      <c r="R33" s="26">
        <f t="shared" si="3"/>
        <v>2406698.4900000002</v>
      </c>
      <c r="S33" s="26">
        <v>0</v>
      </c>
      <c r="T33" s="28">
        <f t="shared" si="4"/>
        <v>1009.9871962734484</v>
      </c>
      <c r="U33" s="28">
        <v>1009.9871962734484</v>
      </c>
      <c r="V33" s="29" t="s">
        <v>44</v>
      </c>
    </row>
    <row r="34" spans="1:22" ht="44.45" customHeight="1" x14ac:dyDescent="0.25">
      <c r="A34" s="23">
        <v>14</v>
      </c>
      <c r="B34" s="24" t="s">
        <v>65</v>
      </c>
      <c r="C34" s="23" t="s">
        <v>51</v>
      </c>
      <c r="D34" s="23">
        <v>1982</v>
      </c>
      <c r="E34" s="23" t="s">
        <v>38</v>
      </c>
      <c r="F34" s="23" t="s">
        <v>49</v>
      </c>
      <c r="G34" s="25">
        <v>5</v>
      </c>
      <c r="H34" s="25">
        <v>5</v>
      </c>
      <c r="I34" s="26">
        <v>5056.8999999999996</v>
      </c>
      <c r="J34" s="26">
        <v>3651.1</v>
      </c>
      <c r="K34" s="26">
        <v>3606.7</v>
      </c>
      <c r="L34" s="27">
        <v>153</v>
      </c>
      <c r="M34" s="26">
        <f t="shared" si="2"/>
        <v>2225010.6</v>
      </c>
      <c r="N34" s="26">
        <v>0</v>
      </c>
      <c r="O34" s="26">
        <v>0</v>
      </c>
      <c r="P34" s="26">
        <v>0</v>
      </c>
      <c r="Q34" s="26">
        <f>'Таблица 3 '!C25</f>
        <v>2225010.6</v>
      </c>
      <c r="R34" s="26">
        <f t="shared" si="3"/>
        <v>2225010.6</v>
      </c>
      <c r="S34" s="26">
        <v>0</v>
      </c>
      <c r="T34" s="28">
        <f t="shared" si="4"/>
        <v>609.40828791323167</v>
      </c>
      <c r="U34" s="28">
        <v>609.40828791323167</v>
      </c>
      <c r="V34" s="29" t="s">
        <v>44</v>
      </c>
    </row>
    <row r="35" spans="1:22" ht="44.45" customHeight="1" x14ac:dyDescent="0.25">
      <c r="A35" s="23">
        <v>15</v>
      </c>
      <c r="B35" s="24" t="s">
        <v>66</v>
      </c>
      <c r="C35" s="23" t="s">
        <v>51</v>
      </c>
      <c r="D35" s="23">
        <v>1985</v>
      </c>
      <c r="E35" s="23" t="s">
        <v>38</v>
      </c>
      <c r="F35" s="23" t="s">
        <v>49</v>
      </c>
      <c r="G35" s="25">
        <v>5</v>
      </c>
      <c r="H35" s="25">
        <v>7</v>
      </c>
      <c r="I35" s="26">
        <v>6705.6</v>
      </c>
      <c r="J35" s="26">
        <v>5262.9</v>
      </c>
      <c r="K35" s="26">
        <v>5262.9</v>
      </c>
      <c r="L35" s="27">
        <v>217</v>
      </c>
      <c r="M35" s="26">
        <f t="shared" si="2"/>
        <v>3513649.83</v>
      </c>
      <c r="N35" s="26">
        <v>0</v>
      </c>
      <c r="O35" s="26">
        <v>0</v>
      </c>
      <c r="P35" s="26">
        <v>0</v>
      </c>
      <c r="Q35" s="26">
        <f>'Таблица 3 '!C26</f>
        <v>3513649.83</v>
      </c>
      <c r="R35" s="26">
        <f t="shared" si="3"/>
        <v>3513649.83</v>
      </c>
      <c r="S35" s="26">
        <v>0</v>
      </c>
      <c r="T35" s="28">
        <f t="shared" si="4"/>
        <v>667.62618138288781</v>
      </c>
      <c r="U35" s="28">
        <v>667.62618138288781</v>
      </c>
      <c r="V35" s="29" t="s">
        <v>44</v>
      </c>
    </row>
    <row r="36" spans="1:22" ht="45" x14ac:dyDescent="0.25">
      <c r="A36" s="23">
        <v>16</v>
      </c>
      <c r="B36" s="24" t="s">
        <v>67</v>
      </c>
      <c r="C36" s="23" t="s">
        <v>42</v>
      </c>
      <c r="D36" s="23" t="s">
        <v>68</v>
      </c>
      <c r="E36" s="23">
        <v>2021</v>
      </c>
      <c r="F36" s="23" t="s">
        <v>49</v>
      </c>
      <c r="G36" s="25">
        <v>5</v>
      </c>
      <c r="H36" s="25">
        <v>6</v>
      </c>
      <c r="I36" s="26">
        <v>6094.94</v>
      </c>
      <c r="J36" s="26">
        <v>4472.3999999999996</v>
      </c>
      <c r="K36" s="26">
        <v>4403.8999999999996</v>
      </c>
      <c r="L36" s="27">
        <v>201</v>
      </c>
      <c r="M36" s="26">
        <f t="shared" si="2"/>
        <v>5335695.7700000005</v>
      </c>
      <c r="N36" s="26">
        <v>0</v>
      </c>
      <c r="O36" s="26">
        <v>0</v>
      </c>
      <c r="P36" s="26">
        <v>0</v>
      </c>
      <c r="Q36" s="26">
        <f>'Таблица 3 '!C27</f>
        <v>5335695.7700000005</v>
      </c>
      <c r="R36" s="26">
        <f t="shared" si="3"/>
        <v>5335695.7700000005</v>
      </c>
      <c r="S36" s="26">
        <v>0</v>
      </c>
      <c r="T36" s="28">
        <f t="shared" si="4"/>
        <v>1193.0274058670961</v>
      </c>
      <c r="U36" s="28">
        <v>1193.0274058670961</v>
      </c>
      <c r="V36" s="29" t="s">
        <v>44</v>
      </c>
    </row>
    <row r="37" spans="1:22" ht="45" x14ac:dyDescent="0.25">
      <c r="A37" s="23">
        <v>17</v>
      </c>
      <c r="B37" s="24" t="s">
        <v>69</v>
      </c>
      <c r="C37" s="23" t="s">
        <v>42</v>
      </c>
      <c r="D37" s="23" t="s">
        <v>70</v>
      </c>
      <c r="E37" s="23">
        <v>2021</v>
      </c>
      <c r="F37" s="23" t="s">
        <v>64</v>
      </c>
      <c r="G37" s="25">
        <v>2</v>
      </c>
      <c r="H37" s="25">
        <v>1</v>
      </c>
      <c r="I37" s="26">
        <v>575.79999999999995</v>
      </c>
      <c r="J37" s="26">
        <v>516.4</v>
      </c>
      <c r="K37" s="26">
        <v>516.4</v>
      </c>
      <c r="L37" s="27">
        <v>25</v>
      </c>
      <c r="M37" s="26">
        <f t="shared" si="2"/>
        <v>399080.52</v>
      </c>
      <c r="N37" s="26">
        <v>0</v>
      </c>
      <c r="O37" s="26">
        <v>0</v>
      </c>
      <c r="P37" s="26">
        <v>0</v>
      </c>
      <c r="Q37" s="26">
        <f>'Таблица 3 '!C28</f>
        <v>399080.52</v>
      </c>
      <c r="R37" s="26">
        <f t="shared" si="3"/>
        <v>399080.52</v>
      </c>
      <c r="S37" s="26">
        <v>0</v>
      </c>
      <c r="T37" s="28">
        <f t="shared" si="4"/>
        <v>772.8127807900853</v>
      </c>
      <c r="U37" s="28">
        <v>772.8127807900853</v>
      </c>
      <c r="V37" s="29" t="s">
        <v>44</v>
      </c>
    </row>
    <row r="38" spans="1:22" ht="45" x14ac:dyDescent="0.25">
      <c r="A38" s="23">
        <v>18</v>
      </c>
      <c r="B38" s="24" t="s">
        <v>71</v>
      </c>
      <c r="C38" s="23" t="s">
        <v>42</v>
      </c>
      <c r="D38" s="23" t="s">
        <v>72</v>
      </c>
      <c r="E38" s="23">
        <v>2018</v>
      </c>
      <c r="F38" s="23" t="s">
        <v>64</v>
      </c>
      <c r="G38" s="25">
        <v>2</v>
      </c>
      <c r="H38" s="25">
        <v>2</v>
      </c>
      <c r="I38" s="26">
        <v>854.9</v>
      </c>
      <c r="J38" s="26">
        <v>637.1</v>
      </c>
      <c r="K38" s="26">
        <v>564</v>
      </c>
      <c r="L38" s="27">
        <v>35</v>
      </c>
      <c r="M38" s="26">
        <f t="shared" si="2"/>
        <v>5540872.7999999998</v>
      </c>
      <c r="N38" s="26">
        <v>0</v>
      </c>
      <c r="O38" s="26">
        <v>0</v>
      </c>
      <c r="P38" s="26">
        <v>0</v>
      </c>
      <c r="Q38" s="26">
        <f>'Таблица 3 '!C29</f>
        <v>5540872.7999999998</v>
      </c>
      <c r="R38" s="26">
        <f t="shared" si="3"/>
        <v>5540872.7999999998</v>
      </c>
      <c r="S38" s="26">
        <v>0</v>
      </c>
      <c r="T38" s="28">
        <f t="shared" si="4"/>
        <v>8697.0221315335111</v>
      </c>
      <c r="U38" s="28">
        <v>8697.0221315335111</v>
      </c>
      <c r="V38" s="29" t="s">
        <v>44</v>
      </c>
    </row>
    <row r="39" spans="1:22" ht="45" customHeight="1" x14ac:dyDescent="0.25">
      <c r="A39" s="23">
        <v>19</v>
      </c>
      <c r="B39" s="24" t="s">
        <v>73</v>
      </c>
      <c r="C39" s="23" t="s">
        <v>51</v>
      </c>
      <c r="D39" s="23">
        <v>1973</v>
      </c>
      <c r="E39" s="23">
        <v>2021</v>
      </c>
      <c r="F39" s="23" t="s">
        <v>49</v>
      </c>
      <c r="G39" s="25">
        <v>5</v>
      </c>
      <c r="H39" s="25">
        <v>4</v>
      </c>
      <c r="I39" s="26">
        <v>4279.6000000000004</v>
      </c>
      <c r="J39" s="26">
        <v>3172.8</v>
      </c>
      <c r="K39" s="26">
        <v>2961.3</v>
      </c>
      <c r="L39" s="27">
        <v>140</v>
      </c>
      <c r="M39" s="26">
        <f t="shared" si="2"/>
        <v>481510.08</v>
      </c>
      <c r="N39" s="26">
        <v>0</v>
      </c>
      <c r="O39" s="26">
        <v>0</v>
      </c>
      <c r="P39" s="26">
        <v>0</v>
      </c>
      <c r="Q39" s="26">
        <f>'Таблица 3 '!C30</f>
        <v>481510.08</v>
      </c>
      <c r="R39" s="26">
        <f t="shared" si="3"/>
        <v>481510.08</v>
      </c>
      <c r="S39" s="26">
        <v>0</v>
      </c>
      <c r="T39" s="28">
        <f t="shared" si="4"/>
        <v>151.76187594553707</v>
      </c>
      <c r="U39" s="28">
        <v>151.76187594553707</v>
      </c>
      <c r="V39" s="29" t="s">
        <v>44</v>
      </c>
    </row>
    <row r="40" spans="1:22" ht="45" customHeight="1" x14ac:dyDescent="0.25">
      <c r="A40" s="23">
        <v>20</v>
      </c>
      <c r="B40" s="24" t="s">
        <v>74</v>
      </c>
      <c r="C40" s="23" t="s">
        <v>51</v>
      </c>
      <c r="D40" s="23">
        <v>1974</v>
      </c>
      <c r="E40" s="23">
        <v>2022</v>
      </c>
      <c r="F40" s="23" t="s">
        <v>75</v>
      </c>
      <c r="G40" s="25">
        <v>5</v>
      </c>
      <c r="H40" s="25">
        <v>4</v>
      </c>
      <c r="I40" s="26">
        <v>3715.9</v>
      </c>
      <c r="J40" s="26">
        <v>3529.5</v>
      </c>
      <c r="K40" s="26">
        <v>3105.4</v>
      </c>
      <c r="L40" s="27">
        <v>118</v>
      </c>
      <c r="M40" s="26">
        <f t="shared" si="2"/>
        <v>489640.28</v>
      </c>
      <c r="N40" s="26">
        <v>0</v>
      </c>
      <c r="O40" s="26">
        <v>0</v>
      </c>
      <c r="P40" s="26">
        <v>0</v>
      </c>
      <c r="Q40" s="26">
        <f>'Таблица 3 '!C31</f>
        <v>489640.28</v>
      </c>
      <c r="R40" s="26">
        <f t="shared" si="3"/>
        <v>489640.28</v>
      </c>
      <c r="S40" s="26">
        <v>0</v>
      </c>
      <c r="T40" s="28">
        <f t="shared" si="4"/>
        <v>138.72794446805497</v>
      </c>
      <c r="U40" s="28">
        <v>138.72794446805497</v>
      </c>
      <c r="V40" s="29" t="s">
        <v>44</v>
      </c>
    </row>
    <row r="41" spans="1:22" ht="45" customHeight="1" x14ac:dyDescent="0.25">
      <c r="A41" s="23">
        <v>21</v>
      </c>
      <c r="B41" s="24" t="s">
        <v>76</v>
      </c>
      <c r="C41" s="23" t="s">
        <v>51</v>
      </c>
      <c r="D41" s="23">
        <v>1988</v>
      </c>
      <c r="E41" s="23" t="s">
        <v>38</v>
      </c>
      <c r="F41" s="23" t="s">
        <v>49</v>
      </c>
      <c r="G41" s="25">
        <v>9</v>
      </c>
      <c r="H41" s="25">
        <v>1</v>
      </c>
      <c r="I41" s="26">
        <v>5862.3</v>
      </c>
      <c r="J41" s="26">
        <v>4924.2</v>
      </c>
      <c r="K41" s="26">
        <v>4836.7</v>
      </c>
      <c r="L41" s="27">
        <v>128</v>
      </c>
      <c r="M41" s="26">
        <f t="shared" si="2"/>
        <v>1437993.73</v>
      </c>
      <c r="N41" s="26">
        <v>0</v>
      </c>
      <c r="O41" s="26">
        <v>0</v>
      </c>
      <c r="P41" s="26">
        <v>0</v>
      </c>
      <c r="Q41" s="26">
        <f>'Таблица 3 '!C32</f>
        <v>1437993.73</v>
      </c>
      <c r="R41" s="26">
        <f t="shared" si="3"/>
        <v>1437993.73</v>
      </c>
      <c r="S41" s="26">
        <v>0</v>
      </c>
      <c r="T41" s="28">
        <f t="shared" si="4"/>
        <v>292.02585800739206</v>
      </c>
      <c r="U41" s="28">
        <v>292.02585800739206</v>
      </c>
      <c r="V41" s="29" t="s">
        <v>44</v>
      </c>
    </row>
    <row r="42" spans="1:22" ht="45" customHeight="1" x14ac:dyDescent="0.25">
      <c r="A42" s="23">
        <v>22</v>
      </c>
      <c r="B42" s="24" t="s">
        <v>77</v>
      </c>
      <c r="C42" s="23" t="s">
        <v>51</v>
      </c>
      <c r="D42" s="23">
        <v>1971</v>
      </c>
      <c r="E42" s="23">
        <v>2021</v>
      </c>
      <c r="F42" s="23" t="s">
        <v>49</v>
      </c>
      <c r="G42" s="25">
        <v>5</v>
      </c>
      <c r="H42" s="25">
        <v>4</v>
      </c>
      <c r="I42" s="26">
        <v>4253.1000000000004</v>
      </c>
      <c r="J42" s="26">
        <v>3282.1</v>
      </c>
      <c r="K42" s="26">
        <v>2703.8</v>
      </c>
      <c r="L42" s="27">
        <v>154</v>
      </c>
      <c r="M42" s="26">
        <f t="shared" si="2"/>
        <v>1090157.18</v>
      </c>
      <c r="N42" s="26">
        <v>0</v>
      </c>
      <c r="O42" s="26">
        <v>0</v>
      </c>
      <c r="P42" s="26">
        <v>0</v>
      </c>
      <c r="Q42" s="26">
        <f>'Таблица 3 '!C33</f>
        <v>1090157.18</v>
      </c>
      <c r="R42" s="26">
        <f t="shared" si="3"/>
        <v>1090157.18</v>
      </c>
      <c r="S42" s="26">
        <v>0</v>
      </c>
      <c r="T42" s="28">
        <f t="shared" si="4"/>
        <v>332.15233539502145</v>
      </c>
      <c r="U42" s="28">
        <v>332.15233539502145</v>
      </c>
      <c r="V42" s="29" t="s">
        <v>44</v>
      </c>
    </row>
    <row r="43" spans="1:22" ht="45" x14ac:dyDescent="0.25">
      <c r="A43" s="23">
        <v>23</v>
      </c>
      <c r="B43" s="24" t="s">
        <v>78</v>
      </c>
      <c r="C43" s="23" t="s">
        <v>42</v>
      </c>
      <c r="D43" s="23">
        <v>2009</v>
      </c>
      <c r="E43" s="23" t="s">
        <v>39</v>
      </c>
      <c r="F43" s="23" t="s">
        <v>49</v>
      </c>
      <c r="G43" s="25">
        <v>9</v>
      </c>
      <c r="H43" s="25">
        <v>2</v>
      </c>
      <c r="I43" s="26">
        <v>4785.7</v>
      </c>
      <c r="J43" s="26">
        <v>4707.8</v>
      </c>
      <c r="K43" s="26">
        <v>3470.3</v>
      </c>
      <c r="L43" s="27">
        <v>124</v>
      </c>
      <c r="M43" s="26">
        <f t="shared" si="2"/>
        <v>6048601.8400000008</v>
      </c>
      <c r="N43" s="26">
        <v>0</v>
      </c>
      <c r="O43" s="26">
        <v>0</v>
      </c>
      <c r="P43" s="26">
        <v>0</v>
      </c>
      <c r="Q43" s="26">
        <f>'Таблица 3 '!C34</f>
        <v>6048601.8400000008</v>
      </c>
      <c r="R43" s="26">
        <f t="shared" si="3"/>
        <v>6048601.8400000008</v>
      </c>
      <c r="S43" s="26">
        <v>0</v>
      </c>
      <c r="T43" s="28">
        <f t="shared" si="4"/>
        <v>1284.8043332342072</v>
      </c>
      <c r="U43" s="28">
        <v>1284.8043332342072</v>
      </c>
      <c r="V43" s="29" t="s">
        <v>44</v>
      </c>
    </row>
    <row r="44" spans="1:22" ht="45" x14ac:dyDescent="0.25">
      <c r="A44" s="23">
        <v>24</v>
      </c>
      <c r="B44" s="24" t="s">
        <v>79</v>
      </c>
      <c r="C44" s="23" t="s">
        <v>42</v>
      </c>
      <c r="D44" s="23">
        <v>1973</v>
      </c>
      <c r="E44" s="23">
        <v>2021</v>
      </c>
      <c r="F44" s="23" t="s">
        <v>64</v>
      </c>
      <c r="G44" s="25">
        <v>2</v>
      </c>
      <c r="H44" s="25">
        <v>2</v>
      </c>
      <c r="I44" s="26">
        <v>736</v>
      </c>
      <c r="J44" s="26">
        <v>732</v>
      </c>
      <c r="K44" s="26">
        <v>700.5</v>
      </c>
      <c r="L44" s="27">
        <v>37</v>
      </c>
      <c r="M44" s="26">
        <f t="shared" si="2"/>
        <v>1164526.83</v>
      </c>
      <c r="N44" s="26">
        <v>0</v>
      </c>
      <c r="O44" s="26">
        <v>0</v>
      </c>
      <c r="P44" s="26">
        <v>0</v>
      </c>
      <c r="Q44" s="26">
        <f>'Таблица 3 '!C35</f>
        <v>1164526.83</v>
      </c>
      <c r="R44" s="26">
        <f t="shared" si="3"/>
        <v>1164526.83</v>
      </c>
      <c r="S44" s="26">
        <v>0</v>
      </c>
      <c r="T44" s="28">
        <f t="shared" si="4"/>
        <v>1590.8836475409837</v>
      </c>
      <c r="U44" s="28">
        <v>1590.8836475409837</v>
      </c>
      <c r="V44" s="29" t="s">
        <v>44</v>
      </c>
    </row>
    <row r="45" spans="1:22" ht="45" x14ac:dyDescent="0.25">
      <c r="A45" s="23">
        <v>25</v>
      </c>
      <c r="B45" s="24" t="s">
        <v>80</v>
      </c>
      <c r="C45" s="23" t="s">
        <v>42</v>
      </c>
      <c r="D45" s="23" t="s">
        <v>81</v>
      </c>
      <c r="E45" s="23">
        <v>2022</v>
      </c>
      <c r="F45" s="23" t="s">
        <v>64</v>
      </c>
      <c r="G45" s="25">
        <v>2</v>
      </c>
      <c r="H45" s="25">
        <v>2</v>
      </c>
      <c r="I45" s="26">
        <v>726.9</v>
      </c>
      <c r="J45" s="26">
        <v>725.3</v>
      </c>
      <c r="K45" s="26">
        <v>561.1</v>
      </c>
      <c r="L45" s="27">
        <v>33</v>
      </c>
      <c r="M45" s="26">
        <f t="shared" si="2"/>
        <v>910520.4</v>
      </c>
      <c r="N45" s="26">
        <v>0</v>
      </c>
      <c r="O45" s="26">
        <v>0</v>
      </c>
      <c r="P45" s="26">
        <v>0</v>
      </c>
      <c r="Q45" s="26">
        <f>'Таблица 3 '!C36</f>
        <v>910520.4</v>
      </c>
      <c r="R45" s="26">
        <f t="shared" si="3"/>
        <v>910520.4</v>
      </c>
      <c r="S45" s="26">
        <v>0</v>
      </c>
      <c r="T45" s="28">
        <f t="shared" si="4"/>
        <v>1255.3707431407695</v>
      </c>
      <c r="U45" s="28">
        <v>1255.3707431407695</v>
      </c>
      <c r="V45" s="29" t="s">
        <v>44</v>
      </c>
    </row>
    <row r="46" spans="1:22" ht="45" x14ac:dyDescent="0.25">
      <c r="A46" s="23">
        <v>26</v>
      </c>
      <c r="B46" s="24" t="s">
        <v>82</v>
      </c>
      <c r="C46" s="23" t="s">
        <v>42</v>
      </c>
      <c r="D46" s="23">
        <v>1996</v>
      </c>
      <c r="E46" s="23" t="s">
        <v>39</v>
      </c>
      <c r="F46" s="23" t="s">
        <v>49</v>
      </c>
      <c r="G46" s="25">
        <v>0</v>
      </c>
      <c r="H46" s="25">
        <v>0</v>
      </c>
      <c r="I46" s="26">
        <v>1000</v>
      </c>
      <c r="J46" s="26">
        <v>568.1</v>
      </c>
      <c r="K46" s="26">
        <v>0</v>
      </c>
      <c r="L46" s="27">
        <v>12</v>
      </c>
      <c r="M46" s="26">
        <f t="shared" si="2"/>
        <v>523116.39</v>
      </c>
      <c r="N46" s="26">
        <v>0</v>
      </c>
      <c r="O46" s="26">
        <v>0</v>
      </c>
      <c r="P46" s="26">
        <v>0</v>
      </c>
      <c r="Q46" s="26">
        <f>'Таблица 3 '!C37</f>
        <v>523116.39</v>
      </c>
      <c r="R46" s="26">
        <f t="shared" si="3"/>
        <v>523116.39</v>
      </c>
      <c r="S46" s="26">
        <v>0</v>
      </c>
      <c r="T46" s="28">
        <f t="shared" si="4"/>
        <v>920.81744411195211</v>
      </c>
      <c r="U46" s="28">
        <v>920.81744411195211</v>
      </c>
      <c r="V46" s="29" t="s">
        <v>44</v>
      </c>
    </row>
    <row r="47" spans="1:22" ht="45.75" customHeight="1" x14ac:dyDescent="0.25">
      <c r="A47" s="23">
        <v>27</v>
      </c>
      <c r="B47" s="24" t="s">
        <v>83</v>
      </c>
      <c r="C47" s="23" t="s">
        <v>51</v>
      </c>
      <c r="D47" s="23">
        <v>1965</v>
      </c>
      <c r="E47" s="23" t="s">
        <v>38</v>
      </c>
      <c r="F47" s="23" t="s">
        <v>75</v>
      </c>
      <c r="G47" s="25">
        <v>3</v>
      </c>
      <c r="H47" s="25">
        <v>1</v>
      </c>
      <c r="I47" s="26">
        <v>1859.1</v>
      </c>
      <c r="J47" s="26">
        <v>1098.5999999999999</v>
      </c>
      <c r="K47" s="26">
        <v>717</v>
      </c>
      <c r="L47" s="27">
        <v>86</v>
      </c>
      <c r="M47" s="26">
        <f t="shared" si="2"/>
        <v>498200</v>
      </c>
      <c r="N47" s="26">
        <v>0</v>
      </c>
      <c r="O47" s="26">
        <v>0</v>
      </c>
      <c r="P47" s="26">
        <v>0</v>
      </c>
      <c r="Q47" s="26">
        <f>'Таблица 3 '!C38</f>
        <v>498200</v>
      </c>
      <c r="R47" s="26">
        <f t="shared" si="3"/>
        <v>498200</v>
      </c>
      <c r="S47" s="26">
        <v>0</v>
      </c>
      <c r="T47" s="28">
        <f t="shared" si="4"/>
        <v>453.48625523393412</v>
      </c>
      <c r="U47" s="28">
        <v>453.48625523393412</v>
      </c>
      <c r="V47" s="29" t="s">
        <v>44</v>
      </c>
    </row>
    <row r="48" spans="1:22" ht="45.6" customHeight="1" x14ac:dyDescent="0.25">
      <c r="A48" s="23">
        <v>28</v>
      </c>
      <c r="B48" s="24" t="s">
        <v>84</v>
      </c>
      <c r="C48" s="23" t="s">
        <v>51</v>
      </c>
      <c r="D48" s="23">
        <v>1962</v>
      </c>
      <c r="E48" s="23" t="s">
        <v>38</v>
      </c>
      <c r="F48" s="23" t="s">
        <v>75</v>
      </c>
      <c r="G48" s="25">
        <v>4</v>
      </c>
      <c r="H48" s="25">
        <v>1</v>
      </c>
      <c r="I48" s="26">
        <v>2623.1</v>
      </c>
      <c r="J48" s="26">
        <v>1954.8</v>
      </c>
      <c r="K48" s="26">
        <v>1750.3</v>
      </c>
      <c r="L48" s="27">
        <v>93</v>
      </c>
      <c r="M48" s="26">
        <f t="shared" si="2"/>
        <v>950265.92</v>
      </c>
      <c r="N48" s="26">
        <v>0</v>
      </c>
      <c r="O48" s="26">
        <v>0</v>
      </c>
      <c r="P48" s="26">
        <v>0</v>
      </c>
      <c r="Q48" s="26">
        <f>'Таблица 3 '!C39</f>
        <v>950265.92</v>
      </c>
      <c r="R48" s="26">
        <f t="shared" si="3"/>
        <v>950265.92</v>
      </c>
      <c r="S48" s="26">
        <v>0</v>
      </c>
      <c r="T48" s="28">
        <f t="shared" si="4"/>
        <v>486.11925516676899</v>
      </c>
      <c r="U48" s="28">
        <v>486.11925516676899</v>
      </c>
      <c r="V48" s="29" t="s">
        <v>44</v>
      </c>
    </row>
    <row r="49" spans="1:22" ht="45" x14ac:dyDescent="0.25">
      <c r="A49" s="23">
        <v>29</v>
      </c>
      <c r="B49" s="24" t="s">
        <v>85</v>
      </c>
      <c r="C49" s="23" t="s">
        <v>42</v>
      </c>
      <c r="D49" s="23">
        <v>1958</v>
      </c>
      <c r="E49" s="23" t="s">
        <v>39</v>
      </c>
      <c r="F49" s="23" t="s">
        <v>64</v>
      </c>
      <c r="G49" s="25">
        <v>2</v>
      </c>
      <c r="H49" s="25">
        <v>1</v>
      </c>
      <c r="I49" s="26">
        <v>279.39999999999998</v>
      </c>
      <c r="J49" s="26">
        <v>279.39999999999998</v>
      </c>
      <c r="K49" s="26">
        <v>172.4</v>
      </c>
      <c r="L49" s="27">
        <v>18</v>
      </c>
      <c r="M49" s="26">
        <f t="shared" si="2"/>
        <v>104605.04</v>
      </c>
      <c r="N49" s="26">
        <v>0</v>
      </c>
      <c r="O49" s="26">
        <v>0</v>
      </c>
      <c r="P49" s="26">
        <v>0</v>
      </c>
      <c r="Q49" s="26">
        <f>'Таблица 3 '!C40</f>
        <v>104605.04</v>
      </c>
      <c r="R49" s="26">
        <f t="shared" si="3"/>
        <v>104605.04</v>
      </c>
      <c r="S49" s="26">
        <v>0</v>
      </c>
      <c r="T49" s="28">
        <f t="shared" si="4"/>
        <v>374.3916964924839</v>
      </c>
      <c r="U49" s="28">
        <v>374.3916964924839</v>
      </c>
      <c r="V49" s="29" t="s">
        <v>44</v>
      </c>
    </row>
    <row r="50" spans="1:22" ht="45" x14ac:dyDescent="0.25">
      <c r="A50" s="23">
        <v>30</v>
      </c>
      <c r="B50" s="24" t="s">
        <v>86</v>
      </c>
      <c r="C50" s="23" t="s">
        <v>42</v>
      </c>
      <c r="D50" s="23" t="s">
        <v>87</v>
      </c>
      <c r="E50" s="23">
        <v>2021</v>
      </c>
      <c r="F50" s="23" t="s">
        <v>64</v>
      </c>
      <c r="G50" s="25">
        <v>5</v>
      </c>
      <c r="H50" s="25">
        <v>3</v>
      </c>
      <c r="I50" s="26">
        <v>3734.6</v>
      </c>
      <c r="J50" s="26">
        <v>2713.8</v>
      </c>
      <c r="K50" s="26">
        <v>2713.8</v>
      </c>
      <c r="L50" s="27">
        <v>72</v>
      </c>
      <c r="M50" s="26">
        <f t="shared" si="2"/>
        <v>5258368.28</v>
      </c>
      <c r="N50" s="26">
        <v>0</v>
      </c>
      <c r="O50" s="26">
        <v>0</v>
      </c>
      <c r="P50" s="26">
        <v>0</v>
      </c>
      <c r="Q50" s="26">
        <f>'Таблица 3 '!C41</f>
        <v>5258368.28</v>
      </c>
      <c r="R50" s="26">
        <f t="shared" si="3"/>
        <v>5258368.28</v>
      </c>
      <c r="S50" s="26">
        <v>0</v>
      </c>
      <c r="T50" s="28">
        <f t="shared" si="4"/>
        <v>1937.6403124769695</v>
      </c>
      <c r="U50" s="28">
        <v>1937.6403124769695</v>
      </c>
      <c r="V50" s="29" t="s">
        <v>44</v>
      </c>
    </row>
    <row r="51" spans="1:22" ht="45" x14ac:dyDescent="0.25">
      <c r="A51" s="23">
        <v>31</v>
      </c>
      <c r="B51" s="24" t="s">
        <v>88</v>
      </c>
      <c r="C51" s="23" t="s">
        <v>42</v>
      </c>
      <c r="D51" s="23" t="s">
        <v>89</v>
      </c>
      <c r="E51" s="23">
        <v>2019</v>
      </c>
      <c r="F51" s="23" t="s">
        <v>64</v>
      </c>
      <c r="G51" s="25">
        <v>3</v>
      </c>
      <c r="H51" s="25">
        <v>2</v>
      </c>
      <c r="I51" s="26">
        <v>682</v>
      </c>
      <c r="J51" s="26">
        <v>619.9</v>
      </c>
      <c r="K51" s="26">
        <v>619.9</v>
      </c>
      <c r="L51" s="27">
        <v>22</v>
      </c>
      <c r="M51" s="26">
        <f t="shared" si="2"/>
        <v>63048.61</v>
      </c>
      <c r="N51" s="26">
        <v>0</v>
      </c>
      <c r="O51" s="26">
        <v>0</v>
      </c>
      <c r="P51" s="26">
        <v>0</v>
      </c>
      <c r="Q51" s="26">
        <f>'Таблица 3 '!C42</f>
        <v>63048.61</v>
      </c>
      <c r="R51" s="26">
        <f t="shared" si="3"/>
        <v>63048.61</v>
      </c>
      <c r="S51" s="26">
        <v>0</v>
      </c>
      <c r="T51" s="28">
        <f t="shared" si="4"/>
        <v>101.70771092111632</v>
      </c>
      <c r="U51" s="28">
        <v>101.70771092111632</v>
      </c>
      <c r="V51" s="29" t="s">
        <v>44</v>
      </c>
    </row>
    <row r="52" spans="1:22" ht="45.6" customHeight="1" x14ac:dyDescent="0.25">
      <c r="A52" s="23">
        <v>32</v>
      </c>
      <c r="B52" s="24" t="s">
        <v>90</v>
      </c>
      <c r="C52" s="23" t="s">
        <v>51</v>
      </c>
      <c r="D52" s="23">
        <v>1991</v>
      </c>
      <c r="E52" s="23">
        <v>2021</v>
      </c>
      <c r="F52" s="23" t="s">
        <v>49</v>
      </c>
      <c r="G52" s="25">
        <v>5</v>
      </c>
      <c r="H52" s="25">
        <v>2</v>
      </c>
      <c r="I52" s="26">
        <v>3236.5</v>
      </c>
      <c r="J52" s="26">
        <v>2401.8000000000002</v>
      </c>
      <c r="K52" s="26">
        <v>2297.8000000000002</v>
      </c>
      <c r="L52" s="27">
        <v>83</v>
      </c>
      <c r="M52" s="26">
        <f t="shared" si="2"/>
        <v>1465343.89</v>
      </c>
      <c r="N52" s="26">
        <v>0</v>
      </c>
      <c r="O52" s="26">
        <v>0</v>
      </c>
      <c r="P52" s="26">
        <v>0</v>
      </c>
      <c r="Q52" s="26">
        <f>'Таблица 3 '!C43</f>
        <v>1465343.89</v>
      </c>
      <c r="R52" s="26">
        <f t="shared" si="3"/>
        <v>1465343.89</v>
      </c>
      <c r="S52" s="26">
        <v>0</v>
      </c>
      <c r="T52" s="28">
        <f t="shared" si="4"/>
        <v>610.10237738362889</v>
      </c>
      <c r="U52" s="28">
        <v>610.10237738362889</v>
      </c>
      <c r="V52" s="29" t="s">
        <v>44</v>
      </c>
    </row>
    <row r="53" spans="1:22" ht="45.6" customHeight="1" x14ac:dyDescent="0.25">
      <c r="A53" s="23">
        <v>33</v>
      </c>
      <c r="B53" s="24" t="s">
        <v>91</v>
      </c>
      <c r="C53" s="23" t="s">
        <v>51</v>
      </c>
      <c r="D53" s="23">
        <v>1988</v>
      </c>
      <c r="E53" s="23" t="s">
        <v>38</v>
      </c>
      <c r="F53" s="23" t="s">
        <v>49</v>
      </c>
      <c r="G53" s="25">
        <v>5</v>
      </c>
      <c r="H53" s="25">
        <v>6</v>
      </c>
      <c r="I53" s="26">
        <v>4252.6000000000004</v>
      </c>
      <c r="J53" s="26">
        <v>4228.8</v>
      </c>
      <c r="K53" s="26">
        <v>3761.1</v>
      </c>
      <c r="L53" s="27">
        <v>113</v>
      </c>
      <c r="M53" s="26">
        <f t="shared" si="2"/>
        <v>3987833.17</v>
      </c>
      <c r="N53" s="26">
        <v>0</v>
      </c>
      <c r="O53" s="26">
        <v>0</v>
      </c>
      <c r="P53" s="26">
        <v>0</v>
      </c>
      <c r="Q53" s="26">
        <f>'Таблица 3 '!C44</f>
        <v>3987833.17</v>
      </c>
      <c r="R53" s="26">
        <f t="shared" si="3"/>
        <v>3987833.17</v>
      </c>
      <c r="S53" s="26">
        <v>0</v>
      </c>
      <c r="T53" s="28">
        <f t="shared" si="4"/>
        <v>943.01768113885726</v>
      </c>
      <c r="U53" s="28">
        <v>943.01768113885726</v>
      </c>
      <c r="V53" s="29" t="s">
        <v>44</v>
      </c>
    </row>
    <row r="54" spans="1:22" ht="45" x14ac:dyDescent="0.25">
      <c r="A54" s="23">
        <v>34</v>
      </c>
      <c r="B54" s="24" t="s">
        <v>92</v>
      </c>
      <c r="C54" s="23" t="s">
        <v>42</v>
      </c>
      <c r="D54" s="23">
        <v>1964</v>
      </c>
      <c r="E54" s="23" t="s">
        <v>39</v>
      </c>
      <c r="F54" s="23" t="s">
        <v>64</v>
      </c>
      <c r="G54" s="25">
        <v>4</v>
      </c>
      <c r="H54" s="25">
        <v>3</v>
      </c>
      <c r="I54" s="26">
        <v>2901.24</v>
      </c>
      <c r="J54" s="26">
        <v>2082</v>
      </c>
      <c r="K54" s="26">
        <v>2037.5</v>
      </c>
      <c r="L54" s="27">
        <v>76</v>
      </c>
      <c r="M54" s="26">
        <f t="shared" si="2"/>
        <v>5437179</v>
      </c>
      <c r="N54" s="26">
        <v>0</v>
      </c>
      <c r="O54" s="26">
        <v>0</v>
      </c>
      <c r="P54" s="26">
        <v>0</v>
      </c>
      <c r="Q54" s="26">
        <f>'Таблица 3 '!C45</f>
        <v>5437179</v>
      </c>
      <c r="R54" s="26">
        <f t="shared" si="3"/>
        <v>5437179</v>
      </c>
      <c r="S54" s="26">
        <v>0</v>
      </c>
      <c r="T54" s="28">
        <f t="shared" si="4"/>
        <v>2611.5172910662823</v>
      </c>
      <c r="U54" s="28">
        <v>2611.5172910662823</v>
      </c>
      <c r="V54" s="29" t="s">
        <v>44</v>
      </c>
    </row>
    <row r="55" spans="1:22" ht="45" x14ac:dyDescent="0.25">
      <c r="A55" s="23">
        <v>35</v>
      </c>
      <c r="B55" s="24" t="s">
        <v>93</v>
      </c>
      <c r="C55" s="23" t="s">
        <v>42</v>
      </c>
      <c r="D55" s="23">
        <v>1938</v>
      </c>
      <c r="E55" s="23" t="s">
        <v>39</v>
      </c>
      <c r="F55" s="23" t="s">
        <v>43</v>
      </c>
      <c r="G55" s="25">
        <v>4</v>
      </c>
      <c r="H55" s="25">
        <v>3</v>
      </c>
      <c r="I55" s="26">
        <v>2984.3</v>
      </c>
      <c r="J55" s="26">
        <v>2172.6</v>
      </c>
      <c r="K55" s="26">
        <v>2172.6</v>
      </c>
      <c r="L55" s="27">
        <v>72</v>
      </c>
      <c r="M55" s="26">
        <f t="shared" si="2"/>
        <v>5190075.1100000003</v>
      </c>
      <c r="N55" s="26">
        <v>0</v>
      </c>
      <c r="O55" s="26">
        <v>0</v>
      </c>
      <c r="P55" s="26">
        <v>0</v>
      </c>
      <c r="Q55" s="26">
        <f>'Таблица 3 '!C46</f>
        <v>5190075.1100000003</v>
      </c>
      <c r="R55" s="26">
        <f t="shared" si="3"/>
        <v>5190075.1100000003</v>
      </c>
      <c r="S55" s="26">
        <v>0</v>
      </c>
      <c r="T55" s="28">
        <f t="shared" si="4"/>
        <v>2388.8774325692721</v>
      </c>
      <c r="U55" s="28">
        <v>2388.8774325692721</v>
      </c>
      <c r="V55" s="29" t="s">
        <v>44</v>
      </c>
    </row>
    <row r="56" spans="1:22" ht="45" x14ac:dyDescent="0.25">
      <c r="A56" s="23">
        <v>36</v>
      </c>
      <c r="B56" s="24" t="s">
        <v>94</v>
      </c>
      <c r="C56" s="23" t="s">
        <v>42</v>
      </c>
      <c r="D56" s="23" t="s">
        <v>95</v>
      </c>
      <c r="E56" s="23">
        <v>2021</v>
      </c>
      <c r="F56" s="23" t="s">
        <v>64</v>
      </c>
      <c r="G56" s="25">
        <v>5</v>
      </c>
      <c r="H56" s="25">
        <v>4</v>
      </c>
      <c r="I56" s="26">
        <v>4415.2</v>
      </c>
      <c r="J56" s="26">
        <v>3767.9</v>
      </c>
      <c r="K56" s="26">
        <v>3460.4</v>
      </c>
      <c r="L56" s="27">
        <v>137</v>
      </c>
      <c r="M56" s="26">
        <f t="shared" si="2"/>
        <v>2893035.3</v>
      </c>
      <c r="N56" s="26">
        <v>0</v>
      </c>
      <c r="O56" s="26">
        <v>0</v>
      </c>
      <c r="P56" s="26">
        <v>0</v>
      </c>
      <c r="Q56" s="26">
        <f>'Таблица 3 '!C47</f>
        <v>2893035.3</v>
      </c>
      <c r="R56" s="26">
        <f t="shared" si="3"/>
        <v>2893035.3</v>
      </c>
      <c r="S56" s="26">
        <v>0</v>
      </c>
      <c r="T56" s="28">
        <f t="shared" si="4"/>
        <v>767.81106186469913</v>
      </c>
      <c r="U56" s="28">
        <v>767.81106186469913</v>
      </c>
      <c r="V56" s="29" t="s">
        <v>44</v>
      </c>
    </row>
    <row r="57" spans="1:22" ht="45" x14ac:dyDescent="0.25">
      <c r="A57" s="23">
        <v>37</v>
      </c>
      <c r="B57" s="24" t="s">
        <v>96</v>
      </c>
      <c r="C57" s="23" t="s">
        <v>42</v>
      </c>
      <c r="D57" s="23">
        <v>1988</v>
      </c>
      <c r="E57" s="23">
        <v>2021</v>
      </c>
      <c r="F57" s="23" t="s">
        <v>64</v>
      </c>
      <c r="G57" s="25">
        <v>5</v>
      </c>
      <c r="H57" s="25">
        <v>8</v>
      </c>
      <c r="I57" s="26">
        <v>7256.8</v>
      </c>
      <c r="J57" s="26">
        <v>5241.6000000000004</v>
      </c>
      <c r="K57" s="26">
        <v>4987.8</v>
      </c>
      <c r="L57" s="27">
        <v>235</v>
      </c>
      <c r="M57" s="26">
        <f t="shared" si="2"/>
        <v>2970008.04</v>
      </c>
      <c r="N57" s="26">
        <v>0</v>
      </c>
      <c r="O57" s="26">
        <v>0</v>
      </c>
      <c r="P57" s="26">
        <v>0</v>
      </c>
      <c r="Q57" s="26">
        <f>'Таблица 3 '!C48</f>
        <v>2970008.04</v>
      </c>
      <c r="R57" s="26">
        <f t="shared" si="3"/>
        <v>2970008.04</v>
      </c>
      <c r="S57" s="26">
        <v>0</v>
      </c>
      <c r="T57" s="28">
        <f t="shared" si="4"/>
        <v>566.62241300366293</v>
      </c>
      <c r="U57" s="28">
        <v>566.62241300366293</v>
      </c>
      <c r="V57" s="29" t="s">
        <v>44</v>
      </c>
    </row>
    <row r="58" spans="1:22" ht="45" x14ac:dyDescent="0.25">
      <c r="A58" s="23">
        <v>38</v>
      </c>
      <c r="B58" s="24" t="s">
        <v>97</v>
      </c>
      <c r="C58" s="23" t="s">
        <v>42</v>
      </c>
      <c r="D58" s="23" t="s">
        <v>98</v>
      </c>
      <c r="E58" s="23">
        <v>2018</v>
      </c>
      <c r="F58" s="23" t="s">
        <v>64</v>
      </c>
      <c r="G58" s="25">
        <v>5</v>
      </c>
      <c r="H58" s="25">
        <v>4</v>
      </c>
      <c r="I58" s="26">
        <v>4506.8999999999996</v>
      </c>
      <c r="J58" s="26">
        <v>4026.8</v>
      </c>
      <c r="K58" s="26">
        <v>3073.8</v>
      </c>
      <c r="L58" s="27">
        <v>123</v>
      </c>
      <c r="M58" s="26">
        <f t="shared" si="2"/>
        <v>6150096.3900000006</v>
      </c>
      <c r="N58" s="26">
        <v>0</v>
      </c>
      <c r="O58" s="26">
        <v>0</v>
      </c>
      <c r="P58" s="26">
        <v>0</v>
      </c>
      <c r="Q58" s="26">
        <f>'Таблица 3 '!C49</f>
        <v>6150096.3900000006</v>
      </c>
      <c r="R58" s="26">
        <f t="shared" si="3"/>
        <v>6150096.3900000006</v>
      </c>
      <c r="S58" s="26">
        <v>0</v>
      </c>
      <c r="T58" s="28">
        <f t="shared" si="4"/>
        <v>1527.2912461507897</v>
      </c>
      <c r="U58" s="28">
        <v>1527.2912461507897</v>
      </c>
      <c r="V58" s="29" t="s">
        <v>44</v>
      </c>
    </row>
    <row r="59" spans="1:22" ht="45" x14ac:dyDescent="0.25">
      <c r="A59" s="23">
        <v>39</v>
      </c>
      <c r="B59" s="24" t="s">
        <v>99</v>
      </c>
      <c r="C59" s="23" t="s">
        <v>42</v>
      </c>
      <c r="D59" s="23">
        <v>1991</v>
      </c>
      <c r="E59" s="23" t="s">
        <v>39</v>
      </c>
      <c r="F59" s="23" t="s">
        <v>64</v>
      </c>
      <c r="G59" s="25">
        <v>5</v>
      </c>
      <c r="H59" s="25">
        <v>4</v>
      </c>
      <c r="I59" s="26">
        <v>4046.2</v>
      </c>
      <c r="J59" s="26">
        <v>2839.6</v>
      </c>
      <c r="K59" s="26">
        <v>2839.6</v>
      </c>
      <c r="L59" s="27">
        <v>113</v>
      </c>
      <c r="M59" s="26">
        <f t="shared" si="2"/>
        <v>251803.16</v>
      </c>
      <c r="N59" s="26">
        <v>0</v>
      </c>
      <c r="O59" s="26">
        <v>0</v>
      </c>
      <c r="P59" s="26">
        <v>0</v>
      </c>
      <c r="Q59" s="26">
        <f>'Таблица 3 '!C50</f>
        <v>251803.16</v>
      </c>
      <c r="R59" s="26">
        <f t="shared" si="3"/>
        <v>251803.16</v>
      </c>
      <c r="S59" s="26">
        <v>0</v>
      </c>
      <c r="T59" s="28">
        <f t="shared" si="4"/>
        <v>88.675574024510496</v>
      </c>
      <c r="U59" s="28">
        <v>88.675574024510496</v>
      </c>
      <c r="V59" s="29" t="s">
        <v>44</v>
      </c>
    </row>
    <row r="60" spans="1:22" ht="46.9" customHeight="1" x14ac:dyDescent="0.25">
      <c r="A60" s="23">
        <v>40</v>
      </c>
      <c r="B60" s="24" t="s">
        <v>100</v>
      </c>
      <c r="C60" s="23" t="s">
        <v>51</v>
      </c>
      <c r="D60" s="23">
        <v>2003</v>
      </c>
      <c r="E60" s="23" t="s">
        <v>38</v>
      </c>
      <c r="F60" s="23" t="s">
        <v>75</v>
      </c>
      <c r="G60" s="25">
        <v>5</v>
      </c>
      <c r="H60" s="25">
        <v>3</v>
      </c>
      <c r="I60" s="26">
        <v>5189.8999999999996</v>
      </c>
      <c r="J60" s="26">
        <v>3546.3</v>
      </c>
      <c r="K60" s="26">
        <v>3168.4</v>
      </c>
      <c r="L60" s="27">
        <v>138</v>
      </c>
      <c r="M60" s="26">
        <f t="shared" si="2"/>
        <v>1972515.61</v>
      </c>
      <c r="N60" s="26">
        <v>0</v>
      </c>
      <c r="O60" s="26">
        <v>0</v>
      </c>
      <c r="P60" s="26">
        <v>0</v>
      </c>
      <c r="Q60" s="26">
        <f>'Таблица 3 '!C51</f>
        <v>1972515.61</v>
      </c>
      <c r="R60" s="26">
        <f t="shared" si="3"/>
        <v>1972515.61</v>
      </c>
      <c r="S60" s="26">
        <v>0</v>
      </c>
      <c r="T60" s="28">
        <f t="shared" si="4"/>
        <v>556.21792008572311</v>
      </c>
      <c r="U60" s="28">
        <v>556.21792008572311</v>
      </c>
      <c r="V60" s="29" t="s">
        <v>44</v>
      </c>
    </row>
    <row r="61" spans="1:22" ht="46.9" customHeight="1" x14ac:dyDescent="0.25">
      <c r="A61" s="23">
        <v>41</v>
      </c>
      <c r="B61" s="24" t="s">
        <v>101</v>
      </c>
      <c r="C61" s="23" t="s">
        <v>51</v>
      </c>
      <c r="D61" s="23">
        <v>1981</v>
      </c>
      <c r="E61" s="23" t="s">
        <v>38</v>
      </c>
      <c r="F61" s="23" t="s">
        <v>75</v>
      </c>
      <c r="G61" s="25">
        <v>5</v>
      </c>
      <c r="H61" s="25">
        <v>5</v>
      </c>
      <c r="I61" s="26">
        <v>4454.6000000000004</v>
      </c>
      <c r="J61" s="26">
        <v>3491.8</v>
      </c>
      <c r="K61" s="26">
        <v>3182.9</v>
      </c>
      <c r="L61" s="27">
        <v>151</v>
      </c>
      <c r="M61" s="26">
        <f t="shared" si="2"/>
        <v>1928143.7499999998</v>
      </c>
      <c r="N61" s="26">
        <v>0</v>
      </c>
      <c r="O61" s="26">
        <v>0</v>
      </c>
      <c r="P61" s="26">
        <v>0</v>
      </c>
      <c r="Q61" s="26">
        <f>'Таблица 3 '!C52</f>
        <v>1928143.7499999998</v>
      </c>
      <c r="R61" s="26">
        <f t="shared" si="3"/>
        <v>1928143.7499999998</v>
      </c>
      <c r="S61" s="26">
        <v>0</v>
      </c>
      <c r="T61" s="28">
        <f t="shared" si="4"/>
        <v>552.19192107222625</v>
      </c>
      <c r="U61" s="28">
        <v>552.19192107222625</v>
      </c>
      <c r="V61" s="29" t="s">
        <v>44</v>
      </c>
    </row>
    <row r="62" spans="1:22" ht="45" x14ac:dyDescent="0.25">
      <c r="A62" s="23">
        <v>42</v>
      </c>
      <c r="B62" s="24" t="s">
        <v>102</v>
      </c>
      <c r="C62" s="23" t="s">
        <v>42</v>
      </c>
      <c r="D62" s="23" t="s">
        <v>103</v>
      </c>
      <c r="E62" s="23" t="s">
        <v>39</v>
      </c>
      <c r="F62" s="23" t="s">
        <v>64</v>
      </c>
      <c r="G62" s="25">
        <v>5</v>
      </c>
      <c r="H62" s="25">
        <v>4</v>
      </c>
      <c r="I62" s="26">
        <v>3051.2</v>
      </c>
      <c r="J62" s="26">
        <v>2762.3</v>
      </c>
      <c r="K62" s="26">
        <v>2550.6</v>
      </c>
      <c r="L62" s="27">
        <v>111</v>
      </c>
      <c r="M62" s="26">
        <f t="shared" si="2"/>
        <v>4075378.14</v>
      </c>
      <c r="N62" s="26">
        <v>0</v>
      </c>
      <c r="O62" s="26">
        <v>0</v>
      </c>
      <c r="P62" s="26">
        <v>0</v>
      </c>
      <c r="Q62" s="26">
        <f>'Таблица 3 '!C53</f>
        <v>4075378.14</v>
      </c>
      <c r="R62" s="26">
        <f t="shared" si="3"/>
        <v>4075378.14</v>
      </c>
      <c r="S62" s="26">
        <v>0</v>
      </c>
      <c r="T62" s="28">
        <f t="shared" si="4"/>
        <v>1475.3568185932013</v>
      </c>
      <c r="U62" s="28">
        <v>1475.3568185932013</v>
      </c>
      <c r="V62" s="29" t="s">
        <v>44</v>
      </c>
    </row>
    <row r="63" spans="1:22" ht="45.6" customHeight="1" x14ac:dyDescent="0.25">
      <c r="A63" s="23">
        <v>43</v>
      </c>
      <c r="B63" s="24" t="s">
        <v>104</v>
      </c>
      <c r="C63" s="23" t="s">
        <v>51</v>
      </c>
      <c r="D63" s="23">
        <v>2002</v>
      </c>
      <c r="E63" s="23" t="s">
        <v>38</v>
      </c>
      <c r="F63" s="23" t="s">
        <v>75</v>
      </c>
      <c r="G63" s="25">
        <v>9</v>
      </c>
      <c r="H63" s="25">
        <v>5</v>
      </c>
      <c r="I63" s="26">
        <v>14793</v>
      </c>
      <c r="J63" s="26">
        <v>12696.6</v>
      </c>
      <c r="K63" s="26">
        <v>11822.4</v>
      </c>
      <c r="L63" s="27">
        <v>228</v>
      </c>
      <c r="M63" s="26">
        <f t="shared" si="2"/>
        <v>650000</v>
      </c>
      <c r="N63" s="26">
        <v>0</v>
      </c>
      <c r="O63" s="26">
        <v>0</v>
      </c>
      <c r="P63" s="26">
        <v>0</v>
      </c>
      <c r="Q63" s="26">
        <f>'Таблица 3 '!C54</f>
        <v>650000</v>
      </c>
      <c r="R63" s="26">
        <f t="shared" si="3"/>
        <v>650000</v>
      </c>
      <c r="S63" s="26">
        <v>0</v>
      </c>
      <c r="T63" s="28">
        <f t="shared" si="4"/>
        <v>51.194808058850398</v>
      </c>
      <c r="U63" s="28">
        <v>51.194808058850398</v>
      </c>
      <c r="V63" s="29" t="s">
        <v>44</v>
      </c>
    </row>
    <row r="64" spans="1:22" ht="45" x14ac:dyDescent="0.25">
      <c r="A64" s="23">
        <v>44</v>
      </c>
      <c r="B64" s="24" t="s">
        <v>105</v>
      </c>
      <c r="C64" s="23" t="s">
        <v>42</v>
      </c>
      <c r="D64" s="23" t="s">
        <v>72</v>
      </c>
      <c r="E64" s="23">
        <v>2018</v>
      </c>
      <c r="F64" s="23" t="s">
        <v>64</v>
      </c>
      <c r="G64" s="25">
        <v>5</v>
      </c>
      <c r="H64" s="25">
        <v>4</v>
      </c>
      <c r="I64" s="26">
        <v>4377.8999999999996</v>
      </c>
      <c r="J64" s="26">
        <v>3150.6</v>
      </c>
      <c r="K64" s="26">
        <v>3120.2</v>
      </c>
      <c r="L64" s="27">
        <v>109</v>
      </c>
      <c r="M64" s="26">
        <f t="shared" si="2"/>
        <v>8705682.040000001</v>
      </c>
      <c r="N64" s="26">
        <v>0</v>
      </c>
      <c r="O64" s="26">
        <v>0</v>
      </c>
      <c r="P64" s="26">
        <v>0</v>
      </c>
      <c r="Q64" s="26">
        <f>'Таблица 3 '!C55</f>
        <v>8705682.040000001</v>
      </c>
      <c r="R64" s="26">
        <f t="shared" si="3"/>
        <v>8705682.040000001</v>
      </c>
      <c r="S64" s="26">
        <v>0</v>
      </c>
      <c r="T64" s="28">
        <f t="shared" si="4"/>
        <v>2763.1822636958045</v>
      </c>
      <c r="U64" s="28">
        <v>2763.1822636958045</v>
      </c>
      <c r="V64" s="29" t="s">
        <v>44</v>
      </c>
    </row>
    <row r="65" spans="1:22" ht="45" x14ac:dyDescent="0.25">
      <c r="A65" s="23">
        <v>45</v>
      </c>
      <c r="B65" s="24" t="s">
        <v>106</v>
      </c>
      <c r="C65" s="23" t="s">
        <v>42</v>
      </c>
      <c r="D65" s="23" t="s">
        <v>56</v>
      </c>
      <c r="E65" s="23">
        <v>2019</v>
      </c>
      <c r="F65" s="23" t="s">
        <v>64</v>
      </c>
      <c r="G65" s="25">
        <v>5</v>
      </c>
      <c r="H65" s="25">
        <v>3</v>
      </c>
      <c r="I65" s="26">
        <v>3303.6</v>
      </c>
      <c r="J65" s="26">
        <v>3303.6</v>
      </c>
      <c r="K65" s="26">
        <v>2921.7</v>
      </c>
      <c r="L65" s="27">
        <v>61</v>
      </c>
      <c r="M65" s="26">
        <f t="shared" si="2"/>
        <v>2747023.35</v>
      </c>
      <c r="N65" s="26">
        <v>0</v>
      </c>
      <c r="O65" s="26">
        <v>0</v>
      </c>
      <c r="P65" s="26">
        <v>0</v>
      </c>
      <c r="Q65" s="26">
        <f>'Таблица 3 '!C56</f>
        <v>2747023.35</v>
      </c>
      <c r="R65" s="26">
        <f t="shared" si="3"/>
        <v>2747023.35</v>
      </c>
      <c r="S65" s="26">
        <v>0</v>
      </c>
      <c r="T65" s="28">
        <f t="shared" si="4"/>
        <v>831.52420087177632</v>
      </c>
      <c r="U65" s="28">
        <v>831.52420087177632</v>
      </c>
      <c r="V65" s="29" t="s">
        <v>44</v>
      </c>
    </row>
    <row r="66" spans="1:22" ht="45" x14ac:dyDescent="0.25">
      <c r="A66" s="23">
        <v>46</v>
      </c>
      <c r="B66" s="24" t="s">
        <v>107</v>
      </c>
      <c r="C66" s="23" t="s">
        <v>42</v>
      </c>
      <c r="D66" s="23">
        <v>1972</v>
      </c>
      <c r="E66" s="23" t="s">
        <v>39</v>
      </c>
      <c r="F66" s="23" t="s">
        <v>49</v>
      </c>
      <c r="G66" s="25">
        <v>5</v>
      </c>
      <c r="H66" s="25">
        <v>4</v>
      </c>
      <c r="I66" s="26">
        <v>3869.3</v>
      </c>
      <c r="J66" s="26">
        <v>3872.6</v>
      </c>
      <c r="K66" s="26">
        <v>3774.4</v>
      </c>
      <c r="L66" s="27">
        <v>175</v>
      </c>
      <c r="M66" s="26">
        <f t="shared" si="2"/>
        <v>1260481.46</v>
      </c>
      <c r="N66" s="26">
        <v>0</v>
      </c>
      <c r="O66" s="26">
        <v>0</v>
      </c>
      <c r="P66" s="26">
        <v>0</v>
      </c>
      <c r="Q66" s="26">
        <f>'Таблица 3 '!C57</f>
        <v>1260481.46</v>
      </c>
      <c r="R66" s="26">
        <f t="shared" si="3"/>
        <v>1260481.46</v>
      </c>
      <c r="S66" s="26">
        <v>0</v>
      </c>
      <c r="T66" s="28">
        <f t="shared" si="4"/>
        <v>325.48713009347728</v>
      </c>
      <c r="U66" s="28">
        <v>325.48713009347728</v>
      </c>
      <c r="V66" s="29" t="s">
        <v>44</v>
      </c>
    </row>
    <row r="67" spans="1:22" ht="45" x14ac:dyDescent="0.25">
      <c r="A67" s="23">
        <v>47</v>
      </c>
      <c r="B67" s="24" t="s">
        <v>108</v>
      </c>
      <c r="C67" s="23" t="s">
        <v>42</v>
      </c>
      <c r="D67" s="23">
        <v>1979</v>
      </c>
      <c r="E67" s="23" t="s">
        <v>39</v>
      </c>
      <c r="F67" s="23" t="s">
        <v>53</v>
      </c>
      <c r="G67" s="25">
        <v>5</v>
      </c>
      <c r="H67" s="25">
        <v>5</v>
      </c>
      <c r="I67" s="26">
        <v>5140.6000000000004</v>
      </c>
      <c r="J67" s="26">
        <v>4626.6000000000004</v>
      </c>
      <c r="K67" s="26">
        <v>4626.6000000000004</v>
      </c>
      <c r="L67" s="27">
        <v>205</v>
      </c>
      <c r="M67" s="26">
        <f t="shared" si="2"/>
        <v>6317203.2000000002</v>
      </c>
      <c r="N67" s="26">
        <v>0</v>
      </c>
      <c r="O67" s="26">
        <v>0</v>
      </c>
      <c r="P67" s="26">
        <v>0</v>
      </c>
      <c r="Q67" s="26">
        <f>'Таблица 3 '!C58</f>
        <v>6317203.2000000002</v>
      </c>
      <c r="R67" s="26">
        <f t="shared" si="3"/>
        <v>6317203.2000000002</v>
      </c>
      <c r="S67" s="26">
        <v>0</v>
      </c>
      <c r="T67" s="28">
        <f t="shared" si="4"/>
        <v>1365.4094151212553</v>
      </c>
      <c r="U67" s="28">
        <v>1365.4094151212553</v>
      </c>
      <c r="V67" s="29" t="s">
        <v>44</v>
      </c>
    </row>
    <row r="68" spans="1:22" ht="46.15" customHeight="1" x14ac:dyDescent="0.25">
      <c r="A68" s="23">
        <v>48</v>
      </c>
      <c r="B68" s="24" t="s">
        <v>109</v>
      </c>
      <c r="C68" s="23" t="s">
        <v>51</v>
      </c>
      <c r="D68" s="23">
        <v>1966</v>
      </c>
      <c r="E68" s="23">
        <v>2021</v>
      </c>
      <c r="F68" s="23" t="s">
        <v>49</v>
      </c>
      <c r="G68" s="25">
        <v>5</v>
      </c>
      <c r="H68" s="25">
        <v>6</v>
      </c>
      <c r="I68" s="26">
        <v>5723.4</v>
      </c>
      <c r="J68" s="26">
        <v>5722.5</v>
      </c>
      <c r="K68" s="26">
        <v>5306.8</v>
      </c>
      <c r="L68" s="27">
        <v>264</v>
      </c>
      <c r="M68" s="26">
        <f t="shared" si="2"/>
        <v>2279826.65</v>
      </c>
      <c r="N68" s="26">
        <v>0</v>
      </c>
      <c r="O68" s="26">
        <v>0</v>
      </c>
      <c r="P68" s="26">
        <v>0</v>
      </c>
      <c r="Q68" s="26">
        <f>'Таблица 3 '!C59</f>
        <v>2279826.65</v>
      </c>
      <c r="R68" s="26">
        <f t="shared" si="3"/>
        <v>2279826.65</v>
      </c>
      <c r="S68" s="26">
        <v>0</v>
      </c>
      <c r="T68" s="28">
        <f t="shared" si="4"/>
        <v>398.39696810834425</v>
      </c>
      <c r="U68" s="28">
        <v>398.39696810834425</v>
      </c>
      <c r="V68" s="29" t="s">
        <v>44</v>
      </c>
    </row>
    <row r="69" spans="1:22" ht="45" x14ac:dyDescent="0.25">
      <c r="A69" s="23">
        <v>49</v>
      </c>
      <c r="B69" s="24" t="s">
        <v>110</v>
      </c>
      <c r="C69" s="23" t="s">
        <v>42</v>
      </c>
      <c r="D69" s="23" t="s">
        <v>72</v>
      </c>
      <c r="E69" s="23">
        <v>2020</v>
      </c>
      <c r="F69" s="23" t="s">
        <v>64</v>
      </c>
      <c r="G69" s="25">
        <v>5</v>
      </c>
      <c r="H69" s="25">
        <v>6</v>
      </c>
      <c r="I69" s="26">
        <v>6826.3</v>
      </c>
      <c r="J69" s="26">
        <v>5080.8999999999996</v>
      </c>
      <c r="K69" s="26">
        <v>4919.3999999999996</v>
      </c>
      <c r="L69" s="27">
        <v>167</v>
      </c>
      <c r="M69" s="26">
        <f t="shared" si="2"/>
        <v>2506024.7999999998</v>
      </c>
      <c r="N69" s="26">
        <v>0</v>
      </c>
      <c r="O69" s="26">
        <v>0</v>
      </c>
      <c r="P69" s="26">
        <v>0</v>
      </c>
      <c r="Q69" s="26">
        <f>'Таблица 3 '!C60</f>
        <v>2506024.7999999998</v>
      </c>
      <c r="R69" s="26">
        <f t="shared" si="3"/>
        <v>2506024.7999999998</v>
      </c>
      <c r="S69" s="26">
        <v>0</v>
      </c>
      <c r="T69" s="28">
        <f t="shared" si="4"/>
        <v>493.22458619535911</v>
      </c>
      <c r="U69" s="28">
        <v>493.22458619535911</v>
      </c>
      <c r="V69" s="29" t="s">
        <v>44</v>
      </c>
    </row>
    <row r="70" spans="1:22" ht="45" customHeight="1" x14ac:dyDescent="0.25">
      <c r="A70" s="23">
        <v>50</v>
      </c>
      <c r="B70" s="24" t="s">
        <v>111</v>
      </c>
      <c r="C70" s="23" t="s">
        <v>112</v>
      </c>
      <c r="D70" s="23">
        <v>1992</v>
      </c>
      <c r="E70" s="23">
        <v>2022</v>
      </c>
      <c r="F70" s="23" t="s">
        <v>75</v>
      </c>
      <c r="G70" s="25">
        <v>9</v>
      </c>
      <c r="H70" s="25">
        <v>4</v>
      </c>
      <c r="I70" s="26">
        <v>11358.9</v>
      </c>
      <c r="J70" s="26">
        <v>10098.200000000001</v>
      </c>
      <c r="K70" s="26">
        <v>8068</v>
      </c>
      <c r="L70" s="27">
        <v>274</v>
      </c>
      <c r="M70" s="26">
        <f t="shared" si="2"/>
        <v>906148</v>
      </c>
      <c r="N70" s="26">
        <v>0</v>
      </c>
      <c r="O70" s="26">
        <v>0</v>
      </c>
      <c r="P70" s="26">
        <v>0</v>
      </c>
      <c r="Q70" s="26">
        <f>'Таблица 3 '!C61</f>
        <v>906148</v>
      </c>
      <c r="R70" s="26">
        <f t="shared" si="3"/>
        <v>906148</v>
      </c>
      <c r="S70" s="26">
        <v>0</v>
      </c>
      <c r="T70" s="28">
        <f t="shared" si="4"/>
        <v>89.733615891941128</v>
      </c>
      <c r="U70" s="28">
        <v>89.733615891941128</v>
      </c>
      <c r="V70" s="29" t="s">
        <v>44</v>
      </c>
    </row>
    <row r="71" spans="1:22" ht="45" x14ac:dyDescent="0.25">
      <c r="A71" s="23">
        <v>51</v>
      </c>
      <c r="B71" s="24" t="s">
        <v>113</v>
      </c>
      <c r="C71" s="23" t="s">
        <v>42</v>
      </c>
      <c r="D71" s="23" t="s">
        <v>114</v>
      </c>
      <c r="E71" s="23">
        <v>2021</v>
      </c>
      <c r="F71" s="23" t="s">
        <v>64</v>
      </c>
      <c r="G71" s="25">
        <v>2</v>
      </c>
      <c r="H71" s="25">
        <v>2</v>
      </c>
      <c r="I71" s="26">
        <v>899.3</v>
      </c>
      <c r="J71" s="26">
        <v>861.7</v>
      </c>
      <c r="K71" s="26">
        <v>805.8</v>
      </c>
      <c r="L71" s="27">
        <v>24</v>
      </c>
      <c r="M71" s="26">
        <f t="shared" si="2"/>
        <v>126683.84</v>
      </c>
      <c r="N71" s="26">
        <v>0</v>
      </c>
      <c r="O71" s="26">
        <v>0</v>
      </c>
      <c r="P71" s="26">
        <v>0</v>
      </c>
      <c r="Q71" s="26">
        <f>'Таблица 3 '!C62</f>
        <v>126683.84</v>
      </c>
      <c r="R71" s="26">
        <f t="shared" si="3"/>
        <v>126683.84</v>
      </c>
      <c r="S71" s="26">
        <v>0</v>
      </c>
      <c r="T71" s="28">
        <f t="shared" si="4"/>
        <v>147.01617732389462</v>
      </c>
      <c r="U71" s="28">
        <v>147.01617732389462</v>
      </c>
      <c r="V71" s="29" t="s">
        <v>44</v>
      </c>
    </row>
    <row r="72" spans="1:22" ht="45" x14ac:dyDescent="0.25">
      <c r="A72" s="23">
        <v>52</v>
      </c>
      <c r="B72" s="24" t="s">
        <v>115</v>
      </c>
      <c r="C72" s="23" t="s">
        <v>42</v>
      </c>
      <c r="D72" s="23">
        <v>1965</v>
      </c>
      <c r="E72" s="23" t="s">
        <v>39</v>
      </c>
      <c r="F72" s="23" t="s">
        <v>43</v>
      </c>
      <c r="G72" s="25">
        <v>5</v>
      </c>
      <c r="H72" s="25">
        <v>4</v>
      </c>
      <c r="I72" s="26">
        <v>2865.9</v>
      </c>
      <c r="J72" s="26">
        <v>1555</v>
      </c>
      <c r="K72" s="26">
        <v>975.5</v>
      </c>
      <c r="L72" s="27">
        <v>59</v>
      </c>
      <c r="M72" s="26">
        <f t="shared" si="2"/>
        <v>4138117.15</v>
      </c>
      <c r="N72" s="26">
        <v>0</v>
      </c>
      <c r="O72" s="26">
        <v>0</v>
      </c>
      <c r="P72" s="26">
        <v>0</v>
      </c>
      <c r="Q72" s="26">
        <f>'Таблица 3 '!C63</f>
        <v>4138117.15</v>
      </c>
      <c r="R72" s="26">
        <f t="shared" si="3"/>
        <v>4138117.15</v>
      </c>
      <c r="S72" s="26">
        <v>0</v>
      </c>
      <c r="T72" s="28">
        <f t="shared" si="4"/>
        <v>2661.1685852090031</v>
      </c>
      <c r="U72" s="28">
        <v>2661.1685852090031</v>
      </c>
      <c r="V72" s="29" t="s">
        <v>44</v>
      </c>
    </row>
    <row r="73" spans="1:22" ht="45.6" customHeight="1" x14ac:dyDescent="0.25">
      <c r="A73" s="23">
        <v>53</v>
      </c>
      <c r="B73" s="24" t="s">
        <v>116</v>
      </c>
      <c r="C73" s="23" t="s">
        <v>51</v>
      </c>
      <c r="D73" s="23">
        <v>1980</v>
      </c>
      <c r="E73" s="23" t="s">
        <v>38</v>
      </c>
      <c r="F73" s="23" t="s">
        <v>75</v>
      </c>
      <c r="G73" s="25">
        <v>5</v>
      </c>
      <c r="H73" s="25">
        <v>19</v>
      </c>
      <c r="I73" s="26">
        <v>18344.5</v>
      </c>
      <c r="J73" s="26">
        <v>12822.3</v>
      </c>
      <c r="K73" s="26">
        <v>11361.5</v>
      </c>
      <c r="L73" s="27">
        <v>598</v>
      </c>
      <c r="M73" s="26">
        <f t="shared" si="2"/>
        <v>10845795.110000001</v>
      </c>
      <c r="N73" s="26">
        <v>0</v>
      </c>
      <c r="O73" s="26">
        <v>0</v>
      </c>
      <c r="P73" s="26">
        <v>0</v>
      </c>
      <c r="Q73" s="26">
        <f>'Таблица 3 '!C64</f>
        <v>10845795.110000001</v>
      </c>
      <c r="R73" s="26">
        <f t="shared" si="3"/>
        <v>10845795.110000001</v>
      </c>
      <c r="S73" s="26">
        <v>0</v>
      </c>
      <c r="T73" s="28">
        <f t="shared" si="4"/>
        <v>845.8541065175516</v>
      </c>
      <c r="U73" s="28">
        <v>845.8541065175516</v>
      </c>
      <c r="V73" s="29" t="s">
        <v>44</v>
      </c>
    </row>
    <row r="74" spans="1:22" ht="45" x14ac:dyDescent="0.25">
      <c r="A74" s="23">
        <v>54</v>
      </c>
      <c r="B74" s="24" t="s">
        <v>117</v>
      </c>
      <c r="C74" s="23" t="s">
        <v>42</v>
      </c>
      <c r="D74" s="23" t="s">
        <v>118</v>
      </c>
      <c r="E74" s="23" t="s">
        <v>39</v>
      </c>
      <c r="F74" s="23" t="s">
        <v>49</v>
      </c>
      <c r="G74" s="25">
        <v>10</v>
      </c>
      <c r="H74" s="25">
        <v>4</v>
      </c>
      <c r="I74" s="26">
        <v>11683.6</v>
      </c>
      <c r="J74" s="26">
        <v>9475.5</v>
      </c>
      <c r="K74" s="26">
        <v>9279.7000000000007</v>
      </c>
      <c r="L74" s="27">
        <v>311</v>
      </c>
      <c r="M74" s="26">
        <f t="shared" si="2"/>
        <v>8182817</v>
      </c>
      <c r="N74" s="26">
        <v>0</v>
      </c>
      <c r="O74" s="26">
        <v>0</v>
      </c>
      <c r="P74" s="26">
        <v>0</v>
      </c>
      <c r="Q74" s="26">
        <f>'Таблица 3 '!C65</f>
        <v>8182817</v>
      </c>
      <c r="R74" s="26">
        <f t="shared" si="3"/>
        <v>8182817</v>
      </c>
      <c r="S74" s="26">
        <v>0</v>
      </c>
      <c r="T74" s="28">
        <f t="shared" si="4"/>
        <v>863.57627565827659</v>
      </c>
      <c r="U74" s="28">
        <v>863.57627565827659</v>
      </c>
      <c r="V74" s="29" t="s">
        <v>44</v>
      </c>
    </row>
    <row r="75" spans="1:22" ht="45" x14ac:dyDescent="0.25">
      <c r="A75" s="23">
        <v>55</v>
      </c>
      <c r="B75" s="24" t="s">
        <v>119</v>
      </c>
      <c r="C75" s="23" t="s">
        <v>42</v>
      </c>
      <c r="D75" s="23" t="s">
        <v>120</v>
      </c>
      <c r="E75" s="23">
        <v>2021</v>
      </c>
      <c r="F75" s="23" t="s">
        <v>64</v>
      </c>
      <c r="G75" s="25">
        <v>5</v>
      </c>
      <c r="H75" s="25">
        <v>2</v>
      </c>
      <c r="I75" s="26">
        <v>3676.7</v>
      </c>
      <c r="J75" s="26">
        <v>3255</v>
      </c>
      <c r="K75" s="26">
        <v>2246.3000000000002</v>
      </c>
      <c r="L75" s="27">
        <v>132</v>
      </c>
      <c r="M75" s="26">
        <f t="shared" si="2"/>
        <v>4291105.75</v>
      </c>
      <c r="N75" s="26">
        <v>0</v>
      </c>
      <c r="O75" s="26">
        <v>0</v>
      </c>
      <c r="P75" s="26">
        <v>0</v>
      </c>
      <c r="Q75" s="26">
        <f>'Таблица 3 '!C66</f>
        <v>4291105.75</v>
      </c>
      <c r="R75" s="26">
        <f t="shared" si="3"/>
        <v>4291105.75</v>
      </c>
      <c r="S75" s="26">
        <v>0</v>
      </c>
      <c r="T75" s="28">
        <f t="shared" si="4"/>
        <v>1318.3120583717357</v>
      </c>
      <c r="U75" s="28">
        <v>1318.3120583717357</v>
      </c>
      <c r="V75" s="29" t="s">
        <v>44</v>
      </c>
    </row>
    <row r="76" spans="1:22" ht="45" x14ac:dyDescent="0.25">
      <c r="A76" s="23">
        <v>56</v>
      </c>
      <c r="B76" s="24" t="s">
        <v>121</v>
      </c>
      <c r="C76" s="23" t="s">
        <v>42</v>
      </c>
      <c r="D76" s="23">
        <v>1980</v>
      </c>
      <c r="E76" s="23" t="s">
        <v>39</v>
      </c>
      <c r="F76" s="23" t="s">
        <v>49</v>
      </c>
      <c r="G76" s="25">
        <v>5</v>
      </c>
      <c r="H76" s="25">
        <v>6</v>
      </c>
      <c r="I76" s="26">
        <v>5911.46</v>
      </c>
      <c r="J76" s="26">
        <v>4240.6000000000004</v>
      </c>
      <c r="K76" s="26">
        <v>3826.6</v>
      </c>
      <c r="L76" s="27">
        <v>120</v>
      </c>
      <c r="M76" s="26">
        <f t="shared" si="2"/>
        <v>7348472.1699999999</v>
      </c>
      <c r="N76" s="26">
        <v>0</v>
      </c>
      <c r="O76" s="26">
        <v>0</v>
      </c>
      <c r="P76" s="26">
        <v>0</v>
      </c>
      <c r="Q76" s="26">
        <f>'Таблица 3 '!C67</f>
        <v>7348472.1699999999</v>
      </c>
      <c r="R76" s="26">
        <f t="shared" si="3"/>
        <v>7348472.1699999999</v>
      </c>
      <c r="S76" s="26">
        <v>0</v>
      </c>
      <c r="T76" s="28">
        <f t="shared" si="4"/>
        <v>1732.8850091968116</v>
      </c>
      <c r="U76" s="28">
        <v>1732.8850091968116</v>
      </c>
      <c r="V76" s="29" t="s">
        <v>44</v>
      </c>
    </row>
    <row r="77" spans="1:22" ht="45" x14ac:dyDescent="0.25">
      <c r="A77" s="23">
        <v>57</v>
      </c>
      <c r="B77" s="24" t="s">
        <v>122</v>
      </c>
      <c r="C77" s="23" t="s">
        <v>42</v>
      </c>
      <c r="D77" s="23" t="s">
        <v>123</v>
      </c>
      <c r="E77" s="23">
        <v>2018</v>
      </c>
      <c r="F77" s="23" t="s">
        <v>49</v>
      </c>
      <c r="G77" s="25">
        <v>5</v>
      </c>
      <c r="H77" s="25">
        <v>2</v>
      </c>
      <c r="I77" s="26">
        <v>2219.4</v>
      </c>
      <c r="J77" s="26">
        <v>1662.8</v>
      </c>
      <c r="K77" s="26">
        <v>1620.5</v>
      </c>
      <c r="L77" s="27">
        <v>67</v>
      </c>
      <c r="M77" s="26">
        <f t="shared" si="2"/>
        <v>58137.91</v>
      </c>
      <c r="N77" s="26">
        <v>0</v>
      </c>
      <c r="O77" s="26">
        <v>0</v>
      </c>
      <c r="P77" s="26">
        <v>0</v>
      </c>
      <c r="Q77" s="26">
        <f>'Таблица 3 '!C68</f>
        <v>58137.91</v>
      </c>
      <c r="R77" s="26">
        <f t="shared" si="3"/>
        <v>58137.91</v>
      </c>
      <c r="S77" s="26">
        <v>0</v>
      </c>
      <c r="T77" s="28">
        <f t="shared" si="4"/>
        <v>34.963862160211697</v>
      </c>
      <c r="U77" s="28">
        <v>34.963862160211697</v>
      </c>
      <c r="V77" s="29" t="s">
        <v>44</v>
      </c>
    </row>
    <row r="78" spans="1:22" ht="44.45" customHeight="1" x14ac:dyDescent="0.25">
      <c r="A78" s="23">
        <v>58</v>
      </c>
      <c r="B78" s="24" t="s">
        <v>124</v>
      </c>
      <c r="C78" s="23" t="s">
        <v>51</v>
      </c>
      <c r="D78" s="23">
        <v>1972</v>
      </c>
      <c r="E78" s="23">
        <v>2021</v>
      </c>
      <c r="F78" s="23" t="s">
        <v>75</v>
      </c>
      <c r="G78" s="25">
        <v>5</v>
      </c>
      <c r="H78" s="25">
        <v>4</v>
      </c>
      <c r="I78" s="26">
        <v>3366.3</v>
      </c>
      <c r="J78" s="26">
        <v>3361.1</v>
      </c>
      <c r="K78" s="26">
        <v>3238.2</v>
      </c>
      <c r="L78" s="27">
        <v>143</v>
      </c>
      <c r="M78" s="26">
        <f t="shared" si="2"/>
        <v>1949598.78</v>
      </c>
      <c r="N78" s="26">
        <v>0</v>
      </c>
      <c r="O78" s="26">
        <v>0</v>
      </c>
      <c r="P78" s="26">
        <v>0</v>
      </c>
      <c r="Q78" s="26">
        <f>'Таблица 3 '!C69</f>
        <v>1949598.78</v>
      </c>
      <c r="R78" s="26">
        <f t="shared" si="3"/>
        <v>1949598.78</v>
      </c>
      <c r="S78" s="26">
        <v>0</v>
      </c>
      <c r="T78" s="28">
        <f t="shared" si="4"/>
        <v>580.04783553003483</v>
      </c>
      <c r="U78" s="28">
        <v>580.04783553003483</v>
      </c>
      <c r="V78" s="29" t="s">
        <v>44</v>
      </c>
    </row>
    <row r="79" spans="1:22" ht="45" x14ac:dyDescent="0.25">
      <c r="A79" s="23">
        <v>59</v>
      </c>
      <c r="B79" s="24" t="s">
        <v>125</v>
      </c>
      <c r="C79" s="23" t="s">
        <v>42</v>
      </c>
      <c r="D79" s="23">
        <v>1990</v>
      </c>
      <c r="E79" s="23" t="s">
        <v>39</v>
      </c>
      <c r="F79" s="23" t="s">
        <v>53</v>
      </c>
      <c r="G79" s="25">
        <v>5</v>
      </c>
      <c r="H79" s="25">
        <v>3</v>
      </c>
      <c r="I79" s="26">
        <v>3034.2</v>
      </c>
      <c r="J79" s="26">
        <v>2199.4</v>
      </c>
      <c r="K79" s="26">
        <v>2199.4</v>
      </c>
      <c r="L79" s="27">
        <v>73</v>
      </c>
      <c r="M79" s="26">
        <f t="shared" si="2"/>
        <v>1843159.2</v>
      </c>
      <c r="N79" s="26">
        <v>0</v>
      </c>
      <c r="O79" s="26">
        <v>0</v>
      </c>
      <c r="P79" s="26">
        <v>0</v>
      </c>
      <c r="Q79" s="26">
        <f>'Таблица 3 '!C70</f>
        <v>1843159.2</v>
      </c>
      <c r="R79" s="26">
        <f t="shared" si="3"/>
        <v>1843159.2</v>
      </c>
      <c r="S79" s="26">
        <v>0</v>
      </c>
      <c r="T79" s="28">
        <f t="shared" si="4"/>
        <v>838.02818950622895</v>
      </c>
      <c r="U79" s="28">
        <v>838.02818950622895</v>
      </c>
      <c r="V79" s="29" t="s">
        <v>44</v>
      </c>
    </row>
    <row r="80" spans="1:22" ht="45" x14ac:dyDescent="0.25">
      <c r="A80" s="23">
        <v>60</v>
      </c>
      <c r="B80" s="24" t="s">
        <v>126</v>
      </c>
      <c r="C80" s="23" t="s">
        <v>42</v>
      </c>
      <c r="D80" s="23" t="s">
        <v>56</v>
      </c>
      <c r="E80" s="23">
        <v>2021</v>
      </c>
      <c r="F80" s="23" t="s">
        <v>49</v>
      </c>
      <c r="G80" s="25">
        <v>5</v>
      </c>
      <c r="H80" s="25">
        <v>2</v>
      </c>
      <c r="I80" s="26">
        <v>2738.2</v>
      </c>
      <c r="J80" s="26">
        <v>2401.6999999999998</v>
      </c>
      <c r="K80" s="26">
        <v>2035.7</v>
      </c>
      <c r="L80" s="27">
        <v>101</v>
      </c>
      <c r="M80" s="26">
        <f t="shared" si="2"/>
        <v>1543732.4400000002</v>
      </c>
      <c r="N80" s="26">
        <v>0</v>
      </c>
      <c r="O80" s="26">
        <v>0</v>
      </c>
      <c r="P80" s="26">
        <v>0</v>
      </c>
      <c r="Q80" s="26">
        <f>'Таблица 3 '!C71</f>
        <v>1543732.4400000002</v>
      </c>
      <c r="R80" s="26">
        <f t="shared" si="3"/>
        <v>1543732.4400000002</v>
      </c>
      <c r="S80" s="26">
        <v>0</v>
      </c>
      <c r="T80" s="28">
        <f t="shared" si="4"/>
        <v>642.76655702210951</v>
      </c>
      <c r="U80" s="28">
        <v>642.76655702210951</v>
      </c>
      <c r="V80" s="29" t="s">
        <v>44</v>
      </c>
    </row>
    <row r="81" spans="1:24" ht="45" x14ac:dyDescent="0.25">
      <c r="A81" s="23">
        <v>61</v>
      </c>
      <c r="B81" s="24" t="s">
        <v>127</v>
      </c>
      <c r="C81" s="23" t="s">
        <v>42</v>
      </c>
      <c r="D81" s="23">
        <v>1971</v>
      </c>
      <c r="E81" s="23" t="s">
        <v>39</v>
      </c>
      <c r="F81" s="23" t="s">
        <v>53</v>
      </c>
      <c r="G81" s="25">
        <v>5</v>
      </c>
      <c r="H81" s="25">
        <v>4</v>
      </c>
      <c r="I81" s="26">
        <v>3553.1</v>
      </c>
      <c r="J81" s="26">
        <v>3286.1</v>
      </c>
      <c r="K81" s="26">
        <v>3286.1</v>
      </c>
      <c r="L81" s="27">
        <v>155</v>
      </c>
      <c r="M81" s="26">
        <f t="shared" si="2"/>
        <v>1947291.79</v>
      </c>
      <c r="N81" s="26">
        <v>0</v>
      </c>
      <c r="O81" s="26">
        <v>0</v>
      </c>
      <c r="P81" s="26">
        <v>0</v>
      </c>
      <c r="Q81" s="26">
        <f>'Таблица 3 '!C72</f>
        <v>1947291.79</v>
      </c>
      <c r="R81" s="26">
        <f t="shared" si="3"/>
        <v>1947291.79</v>
      </c>
      <c r="S81" s="26">
        <v>0</v>
      </c>
      <c r="T81" s="28">
        <f t="shared" si="4"/>
        <v>592.58445878092573</v>
      </c>
      <c r="U81" s="28">
        <v>592.58445878092573</v>
      </c>
      <c r="V81" s="29" t="s">
        <v>44</v>
      </c>
    </row>
    <row r="82" spans="1:24" ht="45" x14ac:dyDescent="0.25">
      <c r="A82" s="23">
        <v>62</v>
      </c>
      <c r="B82" s="24" t="s">
        <v>128</v>
      </c>
      <c r="C82" s="23" t="s">
        <v>42</v>
      </c>
      <c r="D82" s="23" t="s">
        <v>129</v>
      </c>
      <c r="E82" s="23" t="s">
        <v>39</v>
      </c>
      <c r="F82" s="23" t="s">
        <v>64</v>
      </c>
      <c r="G82" s="25">
        <v>6</v>
      </c>
      <c r="H82" s="25">
        <v>6</v>
      </c>
      <c r="I82" s="26">
        <v>6691.6</v>
      </c>
      <c r="J82" s="26">
        <v>4461.3</v>
      </c>
      <c r="K82" s="26">
        <v>3710.5</v>
      </c>
      <c r="L82" s="27">
        <v>150</v>
      </c>
      <c r="M82" s="26">
        <f t="shared" si="2"/>
        <v>4362697.26</v>
      </c>
      <c r="N82" s="26">
        <v>0</v>
      </c>
      <c r="O82" s="26">
        <v>0</v>
      </c>
      <c r="P82" s="26">
        <v>0</v>
      </c>
      <c r="Q82" s="26">
        <f>'Таблица 3 '!C73</f>
        <v>4362697.26</v>
      </c>
      <c r="R82" s="26">
        <f t="shared" si="3"/>
        <v>4362697.26</v>
      </c>
      <c r="S82" s="26">
        <v>0</v>
      </c>
      <c r="T82" s="28">
        <f t="shared" si="4"/>
        <v>977.89820455920915</v>
      </c>
      <c r="U82" s="28">
        <v>977.89820455920915</v>
      </c>
      <c r="V82" s="29" t="s">
        <v>44</v>
      </c>
    </row>
    <row r="83" spans="1:24" ht="45" x14ac:dyDescent="0.25">
      <c r="A83" s="23">
        <v>63</v>
      </c>
      <c r="B83" s="24" t="s">
        <v>130</v>
      </c>
      <c r="C83" s="23" t="s">
        <v>42</v>
      </c>
      <c r="D83" s="23">
        <v>1960</v>
      </c>
      <c r="E83" s="23" t="s">
        <v>39</v>
      </c>
      <c r="F83" s="23" t="s">
        <v>64</v>
      </c>
      <c r="G83" s="25">
        <v>4</v>
      </c>
      <c r="H83" s="25">
        <v>2</v>
      </c>
      <c r="I83" s="26">
        <v>1896.7</v>
      </c>
      <c r="J83" s="26">
        <v>1371.9</v>
      </c>
      <c r="K83" s="26">
        <v>1308.3</v>
      </c>
      <c r="L83" s="27">
        <v>43</v>
      </c>
      <c r="M83" s="26">
        <f t="shared" si="2"/>
        <v>2751196.8</v>
      </c>
      <c r="N83" s="26">
        <v>0</v>
      </c>
      <c r="O83" s="26">
        <v>0</v>
      </c>
      <c r="P83" s="26">
        <v>0</v>
      </c>
      <c r="Q83" s="26">
        <f>'Таблица 3 '!C74</f>
        <v>2751196.8</v>
      </c>
      <c r="R83" s="26">
        <f t="shared" si="3"/>
        <v>2751196.8</v>
      </c>
      <c r="S83" s="26">
        <v>0</v>
      </c>
      <c r="T83" s="28">
        <f t="shared" si="4"/>
        <v>2005.3916466214737</v>
      </c>
      <c r="U83" s="28">
        <v>2005.3916466214737</v>
      </c>
      <c r="V83" s="29" t="s">
        <v>44</v>
      </c>
    </row>
    <row r="84" spans="1:24" s="4" customFormat="1" ht="27" customHeight="1" x14ac:dyDescent="0.25">
      <c r="A84" s="23">
        <v>64</v>
      </c>
      <c r="B84" s="24" t="s">
        <v>131</v>
      </c>
      <c r="C84" s="23" t="s">
        <v>132</v>
      </c>
      <c r="D84" s="23">
        <v>1994</v>
      </c>
      <c r="E84" s="23" t="s">
        <v>38</v>
      </c>
      <c r="F84" s="23" t="s">
        <v>64</v>
      </c>
      <c r="G84" s="25">
        <v>9</v>
      </c>
      <c r="H84" s="25">
        <v>5</v>
      </c>
      <c r="I84" s="26">
        <v>16738.75</v>
      </c>
      <c r="J84" s="26">
        <v>13391</v>
      </c>
      <c r="K84" s="26">
        <v>13391</v>
      </c>
      <c r="L84" s="27">
        <v>446</v>
      </c>
      <c r="M84" s="26">
        <f t="shared" si="2"/>
        <v>3890400</v>
      </c>
      <c r="N84" s="26">
        <v>0</v>
      </c>
      <c r="O84" s="26">
        <v>0</v>
      </c>
      <c r="P84" s="26">
        <v>0</v>
      </c>
      <c r="Q84" s="26">
        <f>'Таблица 3 '!C75</f>
        <v>3890400</v>
      </c>
      <c r="R84" s="26">
        <f t="shared" si="3"/>
        <v>3890400</v>
      </c>
      <c r="S84" s="26">
        <v>0</v>
      </c>
      <c r="T84" s="28">
        <f t="shared" si="4"/>
        <v>290.52348592338137</v>
      </c>
      <c r="U84" s="28">
        <v>698.37000744416878</v>
      </c>
      <c r="V84" s="29" t="s">
        <v>44</v>
      </c>
      <c r="W84" s="3"/>
      <c r="X84" s="3"/>
    </row>
    <row r="85" spans="1:24" ht="45" x14ac:dyDescent="0.25">
      <c r="A85" s="23">
        <v>65</v>
      </c>
      <c r="B85" s="24" t="s">
        <v>133</v>
      </c>
      <c r="C85" s="23" t="s">
        <v>42</v>
      </c>
      <c r="D85" s="23">
        <v>1990</v>
      </c>
      <c r="E85" s="23" t="s">
        <v>39</v>
      </c>
      <c r="F85" s="23" t="s">
        <v>43</v>
      </c>
      <c r="G85" s="25">
        <v>5</v>
      </c>
      <c r="H85" s="25">
        <v>6</v>
      </c>
      <c r="I85" s="26">
        <v>6403.3</v>
      </c>
      <c r="J85" s="26">
        <v>4930.8999999999996</v>
      </c>
      <c r="K85" s="26">
        <v>4071.1</v>
      </c>
      <c r="L85" s="27">
        <v>213</v>
      </c>
      <c r="M85" s="26">
        <f t="shared" ref="M85:M148" si="5">SUM(N85:Q85)</f>
        <v>4969404.12</v>
      </c>
      <c r="N85" s="26">
        <v>0</v>
      </c>
      <c r="O85" s="26">
        <v>0</v>
      </c>
      <c r="P85" s="26">
        <v>0</v>
      </c>
      <c r="Q85" s="26">
        <f>'Таблица 3 '!C76</f>
        <v>4969404.12</v>
      </c>
      <c r="R85" s="26">
        <f t="shared" ref="R85:R148" si="6">Q85</f>
        <v>4969404.12</v>
      </c>
      <c r="S85" s="26">
        <v>0</v>
      </c>
      <c r="T85" s="28">
        <f t="shared" ref="T85:T110" si="7">M85/J85</f>
        <v>1007.8087407978261</v>
      </c>
      <c r="U85" s="28">
        <v>1007.8087407978261</v>
      </c>
      <c r="V85" s="29" t="s">
        <v>44</v>
      </c>
    </row>
    <row r="86" spans="1:24" ht="45" x14ac:dyDescent="0.25">
      <c r="A86" s="23">
        <v>66</v>
      </c>
      <c r="B86" s="24" t="s">
        <v>134</v>
      </c>
      <c r="C86" s="23" t="s">
        <v>42</v>
      </c>
      <c r="D86" s="23" t="s">
        <v>56</v>
      </c>
      <c r="E86" s="23" t="s">
        <v>39</v>
      </c>
      <c r="F86" s="23" t="s">
        <v>49</v>
      </c>
      <c r="G86" s="25">
        <v>7</v>
      </c>
      <c r="H86" s="25">
        <v>2</v>
      </c>
      <c r="I86" s="26">
        <v>3265.3</v>
      </c>
      <c r="J86" s="26">
        <v>2601.6999999999998</v>
      </c>
      <c r="K86" s="26">
        <v>2543.6999999999998</v>
      </c>
      <c r="L86" s="27">
        <v>68</v>
      </c>
      <c r="M86" s="26">
        <f t="shared" si="5"/>
        <v>3581463.81</v>
      </c>
      <c r="N86" s="26">
        <v>0</v>
      </c>
      <c r="O86" s="26">
        <v>0</v>
      </c>
      <c r="P86" s="26">
        <v>0</v>
      </c>
      <c r="Q86" s="26">
        <f>'Таблица 3 '!C77</f>
        <v>3581463.81</v>
      </c>
      <c r="R86" s="26">
        <f t="shared" si="6"/>
        <v>3581463.81</v>
      </c>
      <c r="S86" s="26">
        <v>0</v>
      </c>
      <c r="T86" s="28">
        <f t="shared" si="7"/>
        <v>1376.5860053042243</v>
      </c>
      <c r="U86" s="28">
        <v>1376.5860053042243</v>
      </c>
      <c r="V86" s="29" t="s">
        <v>44</v>
      </c>
    </row>
    <row r="87" spans="1:24" ht="45" x14ac:dyDescent="0.25">
      <c r="A87" s="23">
        <v>67</v>
      </c>
      <c r="B87" s="24" t="s">
        <v>135</v>
      </c>
      <c r="C87" s="23" t="s">
        <v>42</v>
      </c>
      <c r="D87" s="23" t="s">
        <v>118</v>
      </c>
      <c r="E87" s="23">
        <v>2019</v>
      </c>
      <c r="F87" s="23" t="s">
        <v>49</v>
      </c>
      <c r="G87" s="25">
        <v>10</v>
      </c>
      <c r="H87" s="25">
        <v>1</v>
      </c>
      <c r="I87" s="26">
        <v>2419</v>
      </c>
      <c r="J87" s="26">
        <v>2361.8000000000002</v>
      </c>
      <c r="K87" s="26">
        <v>2361.8000000000002</v>
      </c>
      <c r="L87" s="27">
        <v>95</v>
      </c>
      <c r="M87" s="26">
        <f t="shared" si="5"/>
        <v>1903847.02</v>
      </c>
      <c r="N87" s="26">
        <v>0</v>
      </c>
      <c r="O87" s="26">
        <v>0</v>
      </c>
      <c r="P87" s="26">
        <v>0</v>
      </c>
      <c r="Q87" s="26">
        <f>'Таблица 3 '!C78</f>
        <v>1903847.02</v>
      </c>
      <c r="R87" s="26">
        <f t="shared" si="6"/>
        <v>1903847.02</v>
      </c>
      <c r="S87" s="26">
        <v>0</v>
      </c>
      <c r="T87" s="28">
        <f t="shared" si="7"/>
        <v>806.10001693623497</v>
      </c>
      <c r="U87" s="28">
        <v>806.10001693623497</v>
      </c>
      <c r="V87" s="29" t="s">
        <v>44</v>
      </c>
    </row>
    <row r="88" spans="1:24" ht="45" x14ac:dyDescent="0.25">
      <c r="A88" s="23">
        <v>68</v>
      </c>
      <c r="B88" s="24" t="s">
        <v>136</v>
      </c>
      <c r="C88" s="23" t="s">
        <v>42</v>
      </c>
      <c r="D88" s="23">
        <v>1984</v>
      </c>
      <c r="E88" s="23" t="s">
        <v>39</v>
      </c>
      <c r="F88" s="23" t="s">
        <v>64</v>
      </c>
      <c r="G88" s="25">
        <v>5</v>
      </c>
      <c r="H88" s="25">
        <v>6</v>
      </c>
      <c r="I88" s="26">
        <v>4791.3</v>
      </c>
      <c r="J88" s="26">
        <v>3748.7</v>
      </c>
      <c r="K88" s="26">
        <v>3748.7</v>
      </c>
      <c r="L88" s="27">
        <v>205</v>
      </c>
      <c r="M88" s="26">
        <f t="shared" si="5"/>
        <v>4168381.2</v>
      </c>
      <c r="N88" s="26">
        <v>0</v>
      </c>
      <c r="O88" s="26">
        <v>0</v>
      </c>
      <c r="P88" s="26">
        <v>0</v>
      </c>
      <c r="Q88" s="26">
        <f>'Таблица 3 '!C79</f>
        <v>4168381.2</v>
      </c>
      <c r="R88" s="26">
        <f t="shared" si="6"/>
        <v>4168381.2</v>
      </c>
      <c r="S88" s="26">
        <v>0</v>
      </c>
      <c r="T88" s="28">
        <f t="shared" si="7"/>
        <v>1111.9537973164031</v>
      </c>
      <c r="U88" s="28">
        <v>1111.9537973164031</v>
      </c>
      <c r="V88" s="29" t="s">
        <v>44</v>
      </c>
    </row>
    <row r="89" spans="1:24" ht="44.45" customHeight="1" x14ac:dyDescent="0.25">
      <c r="A89" s="23">
        <v>69</v>
      </c>
      <c r="B89" s="24" t="s">
        <v>137</v>
      </c>
      <c r="C89" s="23" t="s">
        <v>51</v>
      </c>
      <c r="D89" s="23">
        <v>1980</v>
      </c>
      <c r="E89" s="23" t="s">
        <v>38</v>
      </c>
      <c r="F89" s="23" t="s">
        <v>75</v>
      </c>
      <c r="G89" s="25">
        <v>5</v>
      </c>
      <c r="H89" s="25">
        <v>7</v>
      </c>
      <c r="I89" s="26">
        <v>6535.25</v>
      </c>
      <c r="J89" s="26">
        <v>5213.8</v>
      </c>
      <c r="K89" s="26">
        <v>4889.3</v>
      </c>
      <c r="L89" s="27">
        <v>174</v>
      </c>
      <c r="M89" s="26">
        <f t="shared" si="5"/>
        <v>2929460</v>
      </c>
      <c r="N89" s="26">
        <v>0</v>
      </c>
      <c r="O89" s="26">
        <v>0</v>
      </c>
      <c r="P89" s="26">
        <v>0</v>
      </c>
      <c r="Q89" s="26">
        <f>'Таблица 3 '!C80</f>
        <v>2929460</v>
      </c>
      <c r="R89" s="26">
        <f t="shared" si="6"/>
        <v>2929460</v>
      </c>
      <c r="S89" s="26">
        <v>0</v>
      </c>
      <c r="T89" s="28">
        <f t="shared" si="7"/>
        <v>561.86658483255974</v>
      </c>
      <c r="U89" s="28">
        <v>561.86658483255974</v>
      </c>
      <c r="V89" s="29" t="s">
        <v>44</v>
      </c>
    </row>
    <row r="90" spans="1:24" ht="45" x14ac:dyDescent="0.25">
      <c r="A90" s="23">
        <v>70</v>
      </c>
      <c r="B90" s="24" t="s">
        <v>138</v>
      </c>
      <c r="C90" s="23" t="s">
        <v>42</v>
      </c>
      <c r="D90" s="23" t="s">
        <v>103</v>
      </c>
      <c r="E90" s="23">
        <v>2020</v>
      </c>
      <c r="F90" s="23" t="s">
        <v>64</v>
      </c>
      <c r="G90" s="25">
        <v>5</v>
      </c>
      <c r="H90" s="25">
        <v>3</v>
      </c>
      <c r="I90" s="26">
        <v>1949.4</v>
      </c>
      <c r="J90" s="26">
        <v>1755</v>
      </c>
      <c r="K90" s="26">
        <v>1755</v>
      </c>
      <c r="L90" s="27">
        <v>92</v>
      </c>
      <c r="M90" s="26">
        <f t="shared" si="5"/>
        <v>2502535.08</v>
      </c>
      <c r="N90" s="26">
        <v>0</v>
      </c>
      <c r="O90" s="26">
        <v>0</v>
      </c>
      <c r="P90" s="26">
        <v>0</v>
      </c>
      <c r="Q90" s="26">
        <f>'Таблица 3 '!C81</f>
        <v>2502535.08</v>
      </c>
      <c r="R90" s="26">
        <f t="shared" si="6"/>
        <v>2502535.08</v>
      </c>
      <c r="S90" s="26">
        <v>0</v>
      </c>
      <c r="T90" s="28">
        <f t="shared" si="7"/>
        <v>1425.9459145299145</v>
      </c>
      <c r="U90" s="28">
        <v>1425.9459145299145</v>
      </c>
      <c r="V90" s="29" t="s">
        <v>44</v>
      </c>
    </row>
    <row r="91" spans="1:24" ht="46.9" customHeight="1" x14ac:dyDescent="0.25">
      <c r="A91" s="23">
        <v>71</v>
      </c>
      <c r="B91" s="24" t="s">
        <v>139</v>
      </c>
      <c r="C91" s="23" t="s">
        <v>51</v>
      </c>
      <c r="D91" s="23">
        <v>1982</v>
      </c>
      <c r="E91" s="23" t="s">
        <v>38</v>
      </c>
      <c r="F91" s="23" t="s">
        <v>49</v>
      </c>
      <c r="G91" s="25">
        <v>5</v>
      </c>
      <c r="H91" s="25">
        <v>2</v>
      </c>
      <c r="I91" s="26">
        <v>6580</v>
      </c>
      <c r="J91" s="26">
        <v>4322.7</v>
      </c>
      <c r="K91" s="26">
        <v>4253.8999999999996</v>
      </c>
      <c r="L91" s="27">
        <v>190</v>
      </c>
      <c r="M91" s="26">
        <f t="shared" si="5"/>
        <v>1940858.6800000002</v>
      </c>
      <c r="N91" s="26">
        <v>0</v>
      </c>
      <c r="O91" s="26">
        <v>0</v>
      </c>
      <c r="P91" s="26">
        <v>0</v>
      </c>
      <c r="Q91" s="26">
        <f>'Таблица 3 '!C82</f>
        <v>1940858.6800000002</v>
      </c>
      <c r="R91" s="26">
        <f t="shared" si="6"/>
        <v>1940858.6800000002</v>
      </c>
      <c r="S91" s="26">
        <v>0</v>
      </c>
      <c r="T91" s="28">
        <f t="shared" si="7"/>
        <v>448.99222245355918</v>
      </c>
      <c r="U91" s="28">
        <v>448.99222245355918</v>
      </c>
      <c r="V91" s="29" t="s">
        <v>44</v>
      </c>
    </row>
    <row r="92" spans="1:24" ht="45" x14ac:dyDescent="0.25">
      <c r="A92" s="23">
        <v>72</v>
      </c>
      <c r="B92" s="24" t="s">
        <v>140</v>
      </c>
      <c r="C92" s="23" t="s">
        <v>42</v>
      </c>
      <c r="D92" s="23">
        <v>1966</v>
      </c>
      <c r="E92" s="23" t="s">
        <v>39</v>
      </c>
      <c r="F92" s="23" t="s">
        <v>43</v>
      </c>
      <c r="G92" s="25">
        <v>5</v>
      </c>
      <c r="H92" s="25">
        <v>6</v>
      </c>
      <c r="I92" s="26">
        <v>6587.8</v>
      </c>
      <c r="J92" s="26">
        <v>4866.8</v>
      </c>
      <c r="K92" s="26">
        <v>4866.8</v>
      </c>
      <c r="L92" s="27">
        <v>208</v>
      </c>
      <c r="M92" s="26">
        <f t="shared" si="5"/>
        <v>9795746.4000000004</v>
      </c>
      <c r="N92" s="26">
        <v>0</v>
      </c>
      <c r="O92" s="26">
        <v>0</v>
      </c>
      <c r="P92" s="26">
        <v>0</v>
      </c>
      <c r="Q92" s="26">
        <f>'Таблица 3 '!C83</f>
        <v>9795746.4000000004</v>
      </c>
      <c r="R92" s="26">
        <f t="shared" si="6"/>
        <v>9795746.4000000004</v>
      </c>
      <c r="S92" s="26">
        <v>0</v>
      </c>
      <c r="T92" s="28">
        <f t="shared" si="7"/>
        <v>2012.7694583710036</v>
      </c>
      <c r="U92" s="28">
        <v>2012.7694583710036</v>
      </c>
      <c r="V92" s="29" t="s">
        <v>44</v>
      </c>
    </row>
    <row r="93" spans="1:24" ht="45.6" customHeight="1" x14ac:dyDescent="0.25">
      <c r="A93" s="23">
        <v>73</v>
      </c>
      <c r="B93" s="24" t="s">
        <v>141</v>
      </c>
      <c r="C93" s="23" t="s">
        <v>51</v>
      </c>
      <c r="D93" s="23">
        <v>1984</v>
      </c>
      <c r="E93" s="23">
        <v>2022</v>
      </c>
      <c r="F93" s="23" t="s">
        <v>75</v>
      </c>
      <c r="G93" s="25">
        <v>5</v>
      </c>
      <c r="H93" s="25">
        <v>3</v>
      </c>
      <c r="I93" s="26">
        <v>5668.9</v>
      </c>
      <c r="J93" s="26">
        <v>3358.5</v>
      </c>
      <c r="K93" s="26">
        <v>2758.9</v>
      </c>
      <c r="L93" s="27">
        <v>314</v>
      </c>
      <c r="M93" s="26">
        <f t="shared" si="5"/>
        <v>1751259</v>
      </c>
      <c r="N93" s="26">
        <v>0</v>
      </c>
      <c r="O93" s="26">
        <v>0</v>
      </c>
      <c r="P93" s="26">
        <v>0</v>
      </c>
      <c r="Q93" s="26">
        <f>'Таблица 3 '!C84</f>
        <v>1751259</v>
      </c>
      <c r="R93" s="26">
        <f t="shared" si="6"/>
        <v>1751259</v>
      </c>
      <c r="S93" s="26">
        <v>0</v>
      </c>
      <c r="T93" s="28">
        <f t="shared" si="7"/>
        <v>521.44082179544444</v>
      </c>
      <c r="U93" s="28">
        <v>521.44082179544444</v>
      </c>
      <c r="V93" s="29" t="s">
        <v>44</v>
      </c>
    </row>
    <row r="94" spans="1:24" ht="45.6" customHeight="1" x14ac:dyDescent="0.25">
      <c r="A94" s="23">
        <v>74</v>
      </c>
      <c r="B94" s="24" t="s">
        <v>142</v>
      </c>
      <c r="C94" s="23" t="s">
        <v>51</v>
      </c>
      <c r="D94" s="23">
        <v>1970</v>
      </c>
      <c r="E94" s="23" t="s">
        <v>38</v>
      </c>
      <c r="F94" s="23" t="s">
        <v>75</v>
      </c>
      <c r="G94" s="25">
        <v>5</v>
      </c>
      <c r="H94" s="25">
        <v>4</v>
      </c>
      <c r="I94" s="26">
        <v>4130.7</v>
      </c>
      <c r="J94" s="26">
        <v>3400.4</v>
      </c>
      <c r="K94" s="26">
        <v>2956.4</v>
      </c>
      <c r="L94" s="27">
        <v>134</v>
      </c>
      <c r="M94" s="26">
        <f t="shared" si="5"/>
        <v>1750610.26</v>
      </c>
      <c r="N94" s="26">
        <v>0</v>
      </c>
      <c r="O94" s="26">
        <v>0</v>
      </c>
      <c r="P94" s="26">
        <v>0</v>
      </c>
      <c r="Q94" s="26">
        <f>'Таблица 3 '!C85</f>
        <v>1750610.26</v>
      </c>
      <c r="R94" s="26">
        <f t="shared" si="6"/>
        <v>1750610.26</v>
      </c>
      <c r="S94" s="26">
        <v>0</v>
      </c>
      <c r="T94" s="28">
        <f t="shared" si="7"/>
        <v>514.8248029643571</v>
      </c>
      <c r="U94" s="28">
        <v>514.8248029643571</v>
      </c>
      <c r="V94" s="29" t="s">
        <v>44</v>
      </c>
    </row>
    <row r="95" spans="1:24" ht="45" x14ac:dyDescent="0.25">
      <c r="A95" s="23">
        <v>75</v>
      </c>
      <c r="B95" s="24" t="s">
        <v>143</v>
      </c>
      <c r="C95" s="23" t="s">
        <v>42</v>
      </c>
      <c r="D95" s="23" t="s">
        <v>56</v>
      </c>
      <c r="E95" s="23" t="s">
        <v>39</v>
      </c>
      <c r="F95" s="23" t="s">
        <v>64</v>
      </c>
      <c r="G95" s="25">
        <v>5</v>
      </c>
      <c r="H95" s="25">
        <v>8</v>
      </c>
      <c r="I95" s="26">
        <v>6302.4</v>
      </c>
      <c r="J95" s="26">
        <v>5596.6</v>
      </c>
      <c r="K95" s="26">
        <v>4409.2</v>
      </c>
      <c r="L95" s="27">
        <v>243</v>
      </c>
      <c r="M95" s="26">
        <f t="shared" si="5"/>
        <v>6334670.9800000004</v>
      </c>
      <c r="N95" s="26">
        <v>0</v>
      </c>
      <c r="O95" s="26">
        <v>0</v>
      </c>
      <c r="P95" s="26">
        <v>0</v>
      </c>
      <c r="Q95" s="26">
        <f>'Таблица 3 '!C86</f>
        <v>6334670.9800000004</v>
      </c>
      <c r="R95" s="26">
        <f t="shared" si="6"/>
        <v>6334670.9800000004</v>
      </c>
      <c r="S95" s="26">
        <v>0</v>
      </c>
      <c r="T95" s="28">
        <f t="shared" si="7"/>
        <v>1131.8784583497122</v>
      </c>
      <c r="U95" s="28">
        <v>1131.8784583497122</v>
      </c>
      <c r="V95" s="29" t="s">
        <v>44</v>
      </c>
    </row>
    <row r="96" spans="1:24" ht="43.15" customHeight="1" x14ac:dyDescent="0.25">
      <c r="A96" s="23">
        <v>76</v>
      </c>
      <c r="B96" s="24" t="s">
        <v>144</v>
      </c>
      <c r="C96" s="23" t="s">
        <v>51</v>
      </c>
      <c r="D96" s="23">
        <v>2012</v>
      </c>
      <c r="E96" s="23" t="s">
        <v>38</v>
      </c>
      <c r="F96" s="23" t="s">
        <v>75</v>
      </c>
      <c r="G96" s="25">
        <v>12</v>
      </c>
      <c r="H96" s="25">
        <v>4</v>
      </c>
      <c r="I96" s="26">
        <v>13313.2</v>
      </c>
      <c r="J96" s="26">
        <v>12705.3</v>
      </c>
      <c r="K96" s="26">
        <v>12705.3</v>
      </c>
      <c r="L96" s="27">
        <v>419</v>
      </c>
      <c r="M96" s="26">
        <f t="shared" si="5"/>
        <v>5413586.5099999998</v>
      </c>
      <c r="N96" s="26">
        <v>0</v>
      </c>
      <c r="O96" s="26">
        <v>0</v>
      </c>
      <c r="P96" s="26">
        <v>0</v>
      </c>
      <c r="Q96" s="26">
        <f>'Таблица 3 '!C87</f>
        <v>5413586.5099999998</v>
      </c>
      <c r="R96" s="26">
        <f t="shared" si="6"/>
        <v>5413586.5099999998</v>
      </c>
      <c r="S96" s="26">
        <v>0</v>
      </c>
      <c r="T96" s="28">
        <f t="shared" si="7"/>
        <v>426.08883772913669</v>
      </c>
      <c r="U96" s="28">
        <v>426.08883772913669</v>
      </c>
      <c r="V96" s="29" t="s">
        <v>44</v>
      </c>
    </row>
    <row r="97" spans="1:22" ht="43.15" customHeight="1" x14ac:dyDescent="0.25">
      <c r="A97" s="23">
        <v>77</v>
      </c>
      <c r="B97" s="24" t="s">
        <v>145</v>
      </c>
      <c r="C97" s="23" t="s">
        <v>51</v>
      </c>
      <c r="D97" s="23">
        <v>1968</v>
      </c>
      <c r="E97" s="23">
        <v>2021</v>
      </c>
      <c r="F97" s="23" t="s">
        <v>75</v>
      </c>
      <c r="G97" s="25">
        <v>5</v>
      </c>
      <c r="H97" s="25">
        <v>5</v>
      </c>
      <c r="I97" s="26">
        <v>3727.2</v>
      </c>
      <c r="J97" s="26">
        <v>2735.3</v>
      </c>
      <c r="K97" s="26">
        <v>2437</v>
      </c>
      <c r="L97" s="27">
        <v>135</v>
      </c>
      <c r="M97" s="26">
        <f t="shared" si="5"/>
        <v>824387.71</v>
      </c>
      <c r="N97" s="26">
        <v>0</v>
      </c>
      <c r="O97" s="26">
        <v>0</v>
      </c>
      <c r="P97" s="26">
        <v>0</v>
      </c>
      <c r="Q97" s="26">
        <f>'Таблица 3 '!C88</f>
        <v>824387.71</v>
      </c>
      <c r="R97" s="26">
        <f t="shared" si="6"/>
        <v>824387.71</v>
      </c>
      <c r="S97" s="26">
        <v>0</v>
      </c>
      <c r="T97" s="28">
        <f t="shared" si="7"/>
        <v>301.38840712170509</v>
      </c>
      <c r="U97" s="28">
        <v>301.38840712170509</v>
      </c>
      <c r="V97" s="29" t="s">
        <v>44</v>
      </c>
    </row>
    <row r="98" spans="1:22" ht="43.15" customHeight="1" x14ac:dyDescent="0.25">
      <c r="A98" s="23">
        <v>78</v>
      </c>
      <c r="B98" s="24" t="s">
        <v>146</v>
      </c>
      <c r="C98" s="23" t="s">
        <v>51</v>
      </c>
      <c r="D98" s="23">
        <v>1983</v>
      </c>
      <c r="E98" s="23">
        <v>2020</v>
      </c>
      <c r="F98" s="23" t="s">
        <v>49</v>
      </c>
      <c r="G98" s="25">
        <v>5</v>
      </c>
      <c r="H98" s="25">
        <v>6</v>
      </c>
      <c r="I98" s="26">
        <v>4722</v>
      </c>
      <c r="J98" s="26">
        <v>4590.1000000000004</v>
      </c>
      <c r="K98" s="26">
        <v>4432.6000000000004</v>
      </c>
      <c r="L98" s="27">
        <v>191</v>
      </c>
      <c r="M98" s="26">
        <f t="shared" si="5"/>
        <v>2377661.3200000003</v>
      </c>
      <c r="N98" s="26">
        <v>0</v>
      </c>
      <c r="O98" s="26">
        <v>0</v>
      </c>
      <c r="P98" s="26">
        <v>0</v>
      </c>
      <c r="Q98" s="26">
        <f>'Таблица 3 '!C89</f>
        <v>2377661.3200000003</v>
      </c>
      <c r="R98" s="26">
        <f t="shared" si="6"/>
        <v>2377661.3200000003</v>
      </c>
      <c r="S98" s="26">
        <v>0</v>
      </c>
      <c r="T98" s="28">
        <f t="shared" si="7"/>
        <v>517.99771682534151</v>
      </c>
      <c r="U98" s="28">
        <v>517.99771682534151</v>
      </c>
      <c r="V98" s="29" t="s">
        <v>44</v>
      </c>
    </row>
    <row r="99" spans="1:22" ht="43.15" customHeight="1" x14ac:dyDescent="0.25">
      <c r="A99" s="23">
        <v>79</v>
      </c>
      <c r="B99" s="24" t="s">
        <v>147</v>
      </c>
      <c r="C99" s="23" t="s">
        <v>51</v>
      </c>
      <c r="D99" s="23">
        <v>1969</v>
      </c>
      <c r="E99" s="23" t="s">
        <v>38</v>
      </c>
      <c r="F99" s="23" t="s">
        <v>75</v>
      </c>
      <c r="G99" s="25">
        <v>5</v>
      </c>
      <c r="H99" s="25">
        <v>6</v>
      </c>
      <c r="I99" s="26">
        <v>6169.7</v>
      </c>
      <c r="J99" s="26">
        <v>4506.8999999999996</v>
      </c>
      <c r="K99" s="26">
        <v>4309.7</v>
      </c>
      <c r="L99" s="27">
        <v>195</v>
      </c>
      <c r="M99" s="26">
        <f t="shared" si="5"/>
        <v>2956534.8600000003</v>
      </c>
      <c r="N99" s="26">
        <v>0</v>
      </c>
      <c r="O99" s="26">
        <v>0</v>
      </c>
      <c r="P99" s="26">
        <v>0</v>
      </c>
      <c r="Q99" s="26">
        <f>'Таблица 3 '!C90</f>
        <v>2956534.8600000003</v>
      </c>
      <c r="R99" s="26">
        <f t="shared" si="6"/>
        <v>2956534.8600000003</v>
      </c>
      <c r="S99" s="26">
        <v>0</v>
      </c>
      <c r="T99" s="28">
        <f t="shared" si="7"/>
        <v>656.00187712174682</v>
      </c>
      <c r="U99" s="28">
        <v>656.00187712174682</v>
      </c>
      <c r="V99" s="29" t="s">
        <v>44</v>
      </c>
    </row>
    <row r="100" spans="1:22" ht="45" x14ac:dyDescent="0.25">
      <c r="A100" s="23">
        <v>80</v>
      </c>
      <c r="B100" s="24" t="s">
        <v>148</v>
      </c>
      <c r="C100" s="23" t="s">
        <v>42</v>
      </c>
      <c r="D100" s="23" t="s">
        <v>60</v>
      </c>
      <c r="E100" s="23" t="s">
        <v>39</v>
      </c>
      <c r="F100" s="23" t="s">
        <v>49</v>
      </c>
      <c r="G100" s="25">
        <v>10</v>
      </c>
      <c r="H100" s="25">
        <v>1</v>
      </c>
      <c r="I100" s="26">
        <v>3610.4</v>
      </c>
      <c r="J100" s="26">
        <v>2866.9</v>
      </c>
      <c r="K100" s="26">
        <v>2678.5</v>
      </c>
      <c r="L100" s="27">
        <v>101</v>
      </c>
      <c r="M100" s="26">
        <f t="shared" si="5"/>
        <v>2787387.33</v>
      </c>
      <c r="N100" s="26">
        <v>0</v>
      </c>
      <c r="O100" s="26">
        <v>0</v>
      </c>
      <c r="P100" s="26">
        <v>0</v>
      </c>
      <c r="Q100" s="26">
        <f>'Таблица 3 '!C91</f>
        <v>2787387.33</v>
      </c>
      <c r="R100" s="26">
        <f t="shared" si="6"/>
        <v>2787387.33</v>
      </c>
      <c r="S100" s="26">
        <v>0</v>
      </c>
      <c r="T100" s="28">
        <f t="shared" si="7"/>
        <v>972.26527957026758</v>
      </c>
      <c r="U100" s="28">
        <v>972.26527957026758</v>
      </c>
      <c r="V100" s="29" t="s">
        <v>44</v>
      </c>
    </row>
    <row r="101" spans="1:22" ht="45" x14ac:dyDescent="0.25">
      <c r="A101" s="23">
        <v>81</v>
      </c>
      <c r="B101" s="24" t="s">
        <v>149</v>
      </c>
      <c r="C101" s="23" t="s">
        <v>42</v>
      </c>
      <c r="D101" s="23" t="s">
        <v>87</v>
      </c>
      <c r="E101" s="23" t="s">
        <v>39</v>
      </c>
      <c r="F101" s="23" t="s">
        <v>64</v>
      </c>
      <c r="G101" s="25">
        <v>9</v>
      </c>
      <c r="H101" s="25">
        <v>1</v>
      </c>
      <c r="I101" s="26">
        <v>2577.9</v>
      </c>
      <c r="J101" s="26">
        <v>2577.9</v>
      </c>
      <c r="K101" s="26">
        <v>1962.7</v>
      </c>
      <c r="L101" s="27">
        <v>90</v>
      </c>
      <c r="M101" s="26">
        <f t="shared" si="5"/>
        <v>199585.87</v>
      </c>
      <c r="N101" s="26">
        <v>0</v>
      </c>
      <c r="O101" s="26">
        <v>0</v>
      </c>
      <c r="P101" s="26">
        <v>0</v>
      </c>
      <c r="Q101" s="26">
        <f>'Таблица 3 '!C92</f>
        <v>199585.87</v>
      </c>
      <c r="R101" s="26">
        <f t="shared" si="6"/>
        <v>199585.87</v>
      </c>
      <c r="S101" s="26">
        <v>0</v>
      </c>
      <c r="T101" s="28">
        <f t="shared" si="7"/>
        <v>77.421882152139332</v>
      </c>
      <c r="U101" s="28">
        <v>77.421882152139332</v>
      </c>
      <c r="V101" s="29" t="s">
        <v>44</v>
      </c>
    </row>
    <row r="102" spans="1:22" ht="45.6" customHeight="1" x14ac:dyDescent="0.25">
      <c r="A102" s="23">
        <v>82</v>
      </c>
      <c r="B102" s="24" t="s">
        <v>150</v>
      </c>
      <c r="C102" s="23" t="s">
        <v>51</v>
      </c>
      <c r="D102" s="23">
        <v>1979</v>
      </c>
      <c r="E102" s="23" t="s">
        <v>38</v>
      </c>
      <c r="F102" s="23" t="s">
        <v>49</v>
      </c>
      <c r="G102" s="25">
        <v>5</v>
      </c>
      <c r="H102" s="25">
        <v>5</v>
      </c>
      <c r="I102" s="26">
        <v>3804</v>
      </c>
      <c r="J102" s="26">
        <v>3800.99</v>
      </c>
      <c r="K102" s="26">
        <v>3746.39</v>
      </c>
      <c r="L102" s="27">
        <v>138</v>
      </c>
      <c r="M102" s="26">
        <f t="shared" si="5"/>
        <v>2848299.78</v>
      </c>
      <c r="N102" s="26">
        <v>0</v>
      </c>
      <c r="O102" s="26">
        <v>0</v>
      </c>
      <c r="P102" s="26">
        <v>0</v>
      </c>
      <c r="Q102" s="26">
        <f>'Таблица 3 '!C93</f>
        <v>2848299.78</v>
      </c>
      <c r="R102" s="26">
        <f t="shared" si="6"/>
        <v>2848299.78</v>
      </c>
      <c r="S102" s="26">
        <v>0</v>
      </c>
      <c r="T102" s="28">
        <f t="shared" si="7"/>
        <v>749.35734637554947</v>
      </c>
      <c r="U102" s="28">
        <v>749.35734637554947</v>
      </c>
      <c r="V102" s="29" t="s">
        <v>44</v>
      </c>
    </row>
    <row r="103" spans="1:22" ht="45" x14ac:dyDescent="0.25">
      <c r="A103" s="23">
        <v>83</v>
      </c>
      <c r="B103" s="24" t="s">
        <v>151</v>
      </c>
      <c r="C103" s="23" t="s">
        <v>42</v>
      </c>
      <c r="D103" s="23">
        <v>1978</v>
      </c>
      <c r="E103" s="23">
        <v>2019</v>
      </c>
      <c r="F103" s="23" t="s">
        <v>64</v>
      </c>
      <c r="G103" s="25">
        <v>5</v>
      </c>
      <c r="H103" s="25">
        <v>6</v>
      </c>
      <c r="I103" s="26">
        <v>5770.5</v>
      </c>
      <c r="J103" s="26">
        <v>4274.8999999999996</v>
      </c>
      <c r="K103" s="26">
        <v>4187.6000000000004</v>
      </c>
      <c r="L103" s="27">
        <v>238</v>
      </c>
      <c r="M103" s="26">
        <f t="shared" si="5"/>
        <v>236824.57</v>
      </c>
      <c r="N103" s="26">
        <v>0</v>
      </c>
      <c r="O103" s="26">
        <v>0</v>
      </c>
      <c r="P103" s="26">
        <v>0</v>
      </c>
      <c r="Q103" s="26">
        <f>'Таблица 3 '!C94</f>
        <v>236824.57</v>
      </c>
      <c r="R103" s="26">
        <f t="shared" si="6"/>
        <v>236824.57</v>
      </c>
      <c r="S103" s="26">
        <v>0</v>
      </c>
      <c r="T103" s="28">
        <f t="shared" si="7"/>
        <v>55.398856113593304</v>
      </c>
      <c r="U103" s="28">
        <v>55.398856113593304</v>
      </c>
      <c r="V103" s="29" t="s">
        <v>44</v>
      </c>
    </row>
    <row r="104" spans="1:22" ht="45" x14ac:dyDescent="0.25">
      <c r="A104" s="23">
        <v>84</v>
      </c>
      <c r="B104" s="24" t="s">
        <v>152</v>
      </c>
      <c r="C104" s="23" t="s">
        <v>42</v>
      </c>
      <c r="D104" s="23" t="s">
        <v>120</v>
      </c>
      <c r="E104" s="23" t="s">
        <v>39</v>
      </c>
      <c r="F104" s="23" t="s">
        <v>49</v>
      </c>
      <c r="G104" s="25">
        <v>5</v>
      </c>
      <c r="H104" s="25">
        <v>5</v>
      </c>
      <c r="I104" s="26">
        <v>3701.1</v>
      </c>
      <c r="J104" s="26">
        <v>3686.5</v>
      </c>
      <c r="K104" s="26">
        <v>3686.5</v>
      </c>
      <c r="L104" s="27">
        <v>153</v>
      </c>
      <c r="M104" s="26">
        <f t="shared" si="5"/>
        <v>12958955.9</v>
      </c>
      <c r="N104" s="26">
        <v>0</v>
      </c>
      <c r="O104" s="26">
        <v>0</v>
      </c>
      <c r="P104" s="26">
        <v>0</v>
      </c>
      <c r="Q104" s="26">
        <f>'Таблица 3 '!C95</f>
        <v>12958955.9</v>
      </c>
      <c r="R104" s="26">
        <f t="shared" si="6"/>
        <v>12958955.9</v>
      </c>
      <c r="S104" s="26">
        <v>0</v>
      </c>
      <c r="T104" s="28">
        <f t="shared" si="7"/>
        <v>3515.2464125864644</v>
      </c>
      <c r="U104" s="28">
        <v>3515.2464125864644</v>
      </c>
      <c r="V104" s="29" t="s">
        <v>44</v>
      </c>
    </row>
    <row r="105" spans="1:22" ht="60" x14ac:dyDescent="0.25">
      <c r="A105" s="23">
        <v>85</v>
      </c>
      <c r="B105" s="24" t="s">
        <v>153</v>
      </c>
      <c r="C105" s="23" t="s">
        <v>154</v>
      </c>
      <c r="D105" s="23">
        <v>1973</v>
      </c>
      <c r="E105" s="23">
        <v>2020</v>
      </c>
      <c r="F105" s="23" t="s">
        <v>75</v>
      </c>
      <c r="G105" s="25">
        <v>5</v>
      </c>
      <c r="H105" s="25">
        <v>6</v>
      </c>
      <c r="I105" s="26">
        <v>4799.2</v>
      </c>
      <c r="J105" s="26">
        <v>4434.7</v>
      </c>
      <c r="K105" s="26">
        <v>3504.8</v>
      </c>
      <c r="L105" s="27">
        <v>178</v>
      </c>
      <c r="M105" s="26">
        <f t="shared" si="5"/>
        <v>1872420.43</v>
      </c>
      <c r="N105" s="26">
        <v>0</v>
      </c>
      <c r="O105" s="26">
        <v>0</v>
      </c>
      <c r="P105" s="26">
        <v>0</v>
      </c>
      <c r="Q105" s="26">
        <f>'Таблица 3 '!C96</f>
        <v>1872420.43</v>
      </c>
      <c r="R105" s="26">
        <f t="shared" si="6"/>
        <v>1872420.43</v>
      </c>
      <c r="S105" s="26">
        <v>0</v>
      </c>
      <c r="T105" s="28">
        <f t="shared" si="7"/>
        <v>422.22031479017744</v>
      </c>
      <c r="U105" s="28">
        <v>422.22031479017744</v>
      </c>
      <c r="V105" s="29" t="s">
        <v>44</v>
      </c>
    </row>
    <row r="106" spans="1:22" ht="45" x14ac:dyDescent="0.25">
      <c r="A106" s="23">
        <v>86</v>
      </c>
      <c r="B106" s="24" t="s">
        <v>155</v>
      </c>
      <c r="C106" s="23" t="s">
        <v>42</v>
      </c>
      <c r="D106" s="23">
        <v>1952</v>
      </c>
      <c r="E106" s="23" t="s">
        <v>39</v>
      </c>
      <c r="F106" s="23" t="s">
        <v>64</v>
      </c>
      <c r="G106" s="25">
        <v>4</v>
      </c>
      <c r="H106" s="25">
        <v>3</v>
      </c>
      <c r="I106" s="26">
        <v>2633.74</v>
      </c>
      <c r="J106" s="26">
        <v>1935.4</v>
      </c>
      <c r="K106" s="26">
        <v>1349.3</v>
      </c>
      <c r="L106" s="27">
        <v>37</v>
      </c>
      <c r="M106" s="26">
        <f t="shared" si="5"/>
        <v>5473917.5999999996</v>
      </c>
      <c r="N106" s="26">
        <v>0</v>
      </c>
      <c r="O106" s="26">
        <v>0</v>
      </c>
      <c r="P106" s="26">
        <v>0</v>
      </c>
      <c r="Q106" s="26">
        <f>'Таблица 3 '!C97</f>
        <v>5473917.5999999996</v>
      </c>
      <c r="R106" s="26">
        <f t="shared" si="6"/>
        <v>5473917.5999999996</v>
      </c>
      <c r="S106" s="26">
        <v>0</v>
      </c>
      <c r="T106" s="28">
        <f t="shared" si="7"/>
        <v>2828.3133202438771</v>
      </c>
      <c r="U106" s="28">
        <v>2828.3133202438771</v>
      </c>
      <c r="V106" s="29" t="s">
        <v>44</v>
      </c>
    </row>
    <row r="107" spans="1:22" ht="45" x14ac:dyDescent="0.25">
      <c r="A107" s="23">
        <v>87</v>
      </c>
      <c r="B107" s="24" t="s">
        <v>156</v>
      </c>
      <c r="C107" s="23" t="s">
        <v>42</v>
      </c>
      <c r="D107" s="23">
        <v>1964</v>
      </c>
      <c r="E107" s="23" t="s">
        <v>39</v>
      </c>
      <c r="F107" s="23" t="s">
        <v>43</v>
      </c>
      <c r="G107" s="25">
        <v>4</v>
      </c>
      <c r="H107" s="25">
        <v>4</v>
      </c>
      <c r="I107" s="26">
        <v>4118.5</v>
      </c>
      <c r="J107" s="26">
        <v>3066.8</v>
      </c>
      <c r="K107" s="26">
        <v>2429</v>
      </c>
      <c r="L107" s="27">
        <v>76</v>
      </c>
      <c r="M107" s="26">
        <f t="shared" si="5"/>
        <v>1046097.6</v>
      </c>
      <c r="N107" s="26">
        <v>0</v>
      </c>
      <c r="O107" s="26">
        <v>0</v>
      </c>
      <c r="P107" s="26">
        <v>0</v>
      </c>
      <c r="Q107" s="26">
        <f>'Таблица 3 '!C98</f>
        <v>1046097.6</v>
      </c>
      <c r="R107" s="26">
        <f t="shared" si="6"/>
        <v>1046097.6</v>
      </c>
      <c r="S107" s="26">
        <v>0</v>
      </c>
      <c r="T107" s="28">
        <f t="shared" si="7"/>
        <v>341.10395200208683</v>
      </c>
      <c r="U107" s="28">
        <v>341.10395200208683</v>
      </c>
      <c r="V107" s="29" t="s">
        <v>44</v>
      </c>
    </row>
    <row r="108" spans="1:22" ht="45" x14ac:dyDescent="0.25">
      <c r="A108" s="23">
        <v>88</v>
      </c>
      <c r="B108" s="24" t="s">
        <v>157</v>
      </c>
      <c r="C108" s="23" t="s">
        <v>42</v>
      </c>
      <c r="D108" s="23" t="s">
        <v>158</v>
      </c>
      <c r="E108" s="23" t="s">
        <v>39</v>
      </c>
      <c r="F108" s="23" t="s">
        <v>64</v>
      </c>
      <c r="G108" s="25">
        <v>4</v>
      </c>
      <c r="H108" s="25">
        <v>9</v>
      </c>
      <c r="I108" s="26">
        <v>7379.8</v>
      </c>
      <c r="J108" s="26">
        <v>7379.8</v>
      </c>
      <c r="K108" s="26">
        <v>4293.2</v>
      </c>
      <c r="L108" s="27">
        <v>124</v>
      </c>
      <c r="M108" s="26">
        <f t="shared" si="5"/>
        <v>14219807.6</v>
      </c>
      <c r="N108" s="26">
        <v>0</v>
      </c>
      <c r="O108" s="26">
        <v>0</v>
      </c>
      <c r="P108" s="26">
        <v>0</v>
      </c>
      <c r="Q108" s="26">
        <f>'Таблица 3 '!C99</f>
        <v>14219807.6</v>
      </c>
      <c r="R108" s="26">
        <f t="shared" si="6"/>
        <v>14219807.6</v>
      </c>
      <c r="S108" s="26">
        <v>0</v>
      </c>
      <c r="T108" s="28">
        <f t="shared" si="7"/>
        <v>1926.8554161359386</v>
      </c>
      <c r="U108" s="28">
        <v>1926.8554161359386</v>
      </c>
      <c r="V108" s="29" t="s">
        <v>44</v>
      </c>
    </row>
    <row r="109" spans="1:22" ht="45" x14ac:dyDescent="0.25">
      <c r="A109" s="23">
        <v>89</v>
      </c>
      <c r="B109" s="24" t="s">
        <v>159</v>
      </c>
      <c r="C109" s="23" t="s">
        <v>42</v>
      </c>
      <c r="D109" s="23">
        <v>1968</v>
      </c>
      <c r="E109" s="23" t="s">
        <v>39</v>
      </c>
      <c r="F109" s="23" t="s">
        <v>64</v>
      </c>
      <c r="G109" s="25">
        <v>5</v>
      </c>
      <c r="H109" s="25">
        <v>2</v>
      </c>
      <c r="I109" s="26">
        <v>2370.8000000000002</v>
      </c>
      <c r="J109" s="26">
        <v>1961.4</v>
      </c>
      <c r="K109" s="26">
        <v>1482.3</v>
      </c>
      <c r="L109" s="27">
        <v>67</v>
      </c>
      <c r="M109" s="26">
        <f t="shared" si="5"/>
        <v>4205890.8</v>
      </c>
      <c r="N109" s="26">
        <v>0</v>
      </c>
      <c r="O109" s="26">
        <v>0</v>
      </c>
      <c r="P109" s="26">
        <v>0</v>
      </c>
      <c r="Q109" s="26">
        <f>'Таблица 3 '!C100</f>
        <v>4205890.8</v>
      </c>
      <c r="R109" s="26">
        <f t="shared" si="6"/>
        <v>4205890.8</v>
      </c>
      <c r="S109" s="26">
        <v>0</v>
      </c>
      <c r="T109" s="28">
        <f t="shared" si="7"/>
        <v>2144.3309880697461</v>
      </c>
      <c r="U109" s="28">
        <v>2144.3309880697461</v>
      </c>
      <c r="V109" s="29" t="s">
        <v>44</v>
      </c>
    </row>
    <row r="110" spans="1:22" ht="45" x14ac:dyDescent="0.25">
      <c r="A110" s="23">
        <v>90</v>
      </c>
      <c r="B110" s="24" t="s">
        <v>160</v>
      </c>
      <c r="C110" s="23" t="s">
        <v>42</v>
      </c>
      <c r="D110" s="23" t="s">
        <v>161</v>
      </c>
      <c r="E110" s="23">
        <v>2015</v>
      </c>
      <c r="F110" s="23" t="s">
        <v>64</v>
      </c>
      <c r="G110" s="25">
        <v>3</v>
      </c>
      <c r="H110" s="25">
        <v>6</v>
      </c>
      <c r="I110" s="26">
        <v>2973.9</v>
      </c>
      <c r="J110" s="26">
        <v>2639.9</v>
      </c>
      <c r="K110" s="26">
        <v>2639.9</v>
      </c>
      <c r="L110" s="27">
        <v>78</v>
      </c>
      <c r="M110" s="26">
        <f t="shared" si="5"/>
        <v>567552.67000000004</v>
      </c>
      <c r="N110" s="26">
        <v>0</v>
      </c>
      <c r="O110" s="26">
        <v>0</v>
      </c>
      <c r="P110" s="26">
        <v>0</v>
      </c>
      <c r="Q110" s="26">
        <f>'Таблица 3 '!C101</f>
        <v>567552.67000000004</v>
      </c>
      <c r="R110" s="26">
        <f t="shared" si="6"/>
        <v>567552.67000000004</v>
      </c>
      <c r="S110" s="26">
        <v>0</v>
      </c>
      <c r="T110" s="28">
        <f t="shared" si="7"/>
        <v>214.99021553846737</v>
      </c>
      <c r="U110" s="28">
        <v>214.99021553846737</v>
      </c>
      <c r="V110" s="29" t="s">
        <v>44</v>
      </c>
    </row>
    <row r="111" spans="1:22" ht="45" x14ac:dyDescent="0.25">
      <c r="A111" s="23">
        <v>91</v>
      </c>
      <c r="B111" s="24" t="s">
        <v>162</v>
      </c>
      <c r="C111" s="23" t="s">
        <v>42</v>
      </c>
      <c r="D111" s="23">
        <v>1968</v>
      </c>
      <c r="E111" s="23" t="s">
        <v>39</v>
      </c>
      <c r="F111" s="23" t="s">
        <v>43</v>
      </c>
      <c r="G111" s="25">
        <v>5</v>
      </c>
      <c r="H111" s="25">
        <v>3</v>
      </c>
      <c r="I111" s="26">
        <v>2089.8000000000002</v>
      </c>
      <c r="J111" s="26">
        <v>2089.8000000000002</v>
      </c>
      <c r="K111" s="26">
        <v>1831.6</v>
      </c>
      <c r="L111" s="27">
        <v>72</v>
      </c>
      <c r="M111" s="26">
        <f t="shared" si="5"/>
        <v>1482117.28</v>
      </c>
      <c r="N111" s="26">
        <v>0</v>
      </c>
      <c r="O111" s="26">
        <v>0</v>
      </c>
      <c r="P111" s="26">
        <v>0</v>
      </c>
      <c r="Q111" s="26">
        <f>'Таблица 3 '!C102</f>
        <v>1482117.28</v>
      </c>
      <c r="R111" s="26">
        <f t="shared" si="6"/>
        <v>1482117.28</v>
      </c>
      <c r="S111" s="26">
        <v>0</v>
      </c>
      <c r="T111" s="28">
        <f t="shared" ref="T111:T174" si="8">M111/J111</f>
        <v>709.21489137716526</v>
      </c>
      <c r="U111" s="28">
        <v>709.21489137716526</v>
      </c>
      <c r="V111" s="29" t="s">
        <v>44</v>
      </c>
    </row>
    <row r="112" spans="1:22" ht="45" x14ac:dyDescent="0.25">
      <c r="A112" s="23">
        <v>92</v>
      </c>
      <c r="B112" s="24" t="s">
        <v>163</v>
      </c>
      <c r="C112" s="23" t="s">
        <v>42</v>
      </c>
      <c r="D112" s="23" t="s">
        <v>164</v>
      </c>
      <c r="E112" s="23">
        <v>2018</v>
      </c>
      <c r="F112" s="23" t="s">
        <v>64</v>
      </c>
      <c r="G112" s="25">
        <v>5</v>
      </c>
      <c r="H112" s="25">
        <v>4</v>
      </c>
      <c r="I112" s="26">
        <v>4498.3999999999996</v>
      </c>
      <c r="J112" s="26">
        <v>3274.5</v>
      </c>
      <c r="K112" s="26">
        <v>3274.5</v>
      </c>
      <c r="L112" s="27">
        <v>115</v>
      </c>
      <c r="M112" s="26">
        <f t="shared" si="5"/>
        <v>275587.90999999997</v>
      </c>
      <c r="N112" s="26">
        <v>0</v>
      </c>
      <c r="O112" s="26">
        <v>0</v>
      </c>
      <c r="P112" s="26">
        <v>0</v>
      </c>
      <c r="Q112" s="26">
        <f>'Таблица 3 '!C103</f>
        <v>275587.90999999997</v>
      </c>
      <c r="R112" s="26">
        <f t="shared" si="6"/>
        <v>275587.90999999997</v>
      </c>
      <c r="S112" s="26">
        <v>0</v>
      </c>
      <c r="T112" s="28">
        <f t="shared" si="8"/>
        <v>84.161829286914028</v>
      </c>
      <c r="U112" s="28">
        <v>84.161829286914028</v>
      </c>
      <c r="V112" s="29" t="s">
        <v>44</v>
      </c>
    </row>
    <row r="113" spans="1:22" ht="45" x14ac:dyDescent="0.25">
      <c r="A113" s="23">
        <v>93</v>
      </c>
      <c r="B113" s="24" t="s">
        <v>165</v>
      </c>
      <c r="C113" s="23" t="s">
        <v>42</v>
      </c>
      <c r="D113" s="23" t="s">
        <v>166</v>
      </c>
      <c r="E113" s="23">
        <v>2019</v>
      </c>
      <c r="F113" s="23" t="s">
        <v>64</v>
      </c>
      <c r="G113" s="25">
        <v>2</v>
      </c>
      <c r="H113" s="25">
        <v>3</v>
      </c>
      <c r="I113" s="26">
        <v>1484.3</v>
      </c>
      <c r="J113" s="26">
        <v>1089</v>
      </c>
      <c r="K113" s="26">
        <v>1089</v>
      </c>
      <c r="L113" s="27">
        <v>36</v>
      </c>
      <c r="M113" s="26">
        <f t="shared" si="5"/>
        <v>3919730.47</v>
      </c>
      <c r="N113" s="26">
        <v>0</v>
      </c>
      <c r="O113" s="26">
        <v>0</v>
      </c>
      <c r="P113" s="26">
        <v>0</v>
      </c>
      <c r="Q113" s="26">
        <f>'Таблица 3 '!C104</f>
        <v>3919730.47</v>
      </c>
      <c r="R113" s="26">
        <f t="shared" si="6"/>
        <v>3919730.47</v>
      </c>
      <c r="S113" s="26">
        <v>0</v>
      </c>
      <c r="T113" s="28">
        <f t="shared" si="8"/>
        <v>3599.3851882460976</v>
      </c>
      <c r="U113" s="28">
        <v>3599.3851882460976</v>
      </c>
      <c r="V113" s="29" t="s">
        <v>44</v>
      </c>
    </row>
    <row r="114" spans="1:22" ht="45" x14ac:dyDescent="0.25">
      <c r="A114" s="23">
        <v>94</v>
      </c>
      <c r="B114" s="24" t="s">
        <v>167</v>
      </c>
      <c r="C114" s="23" t="s">
        <v>42</v>
      </c>
      <c r="D114" s="23" t="s">
        <v>164</v>
      </c>
      <c r="E114" s="23" t="s">
        <v>39</v>
      </c>
      <c r="F114" s="23" t="s">
        <v>64</v>
      </c>
      <c r="G114" s="25">
        <v>2</v>
      </c>
      <c r="H114" s="25">
        <v>1</v>
      </c>
      <c r="I114" s="26">
        <v>476.95</v>
      </c>
      <c r="J114" s="26">
        <v>260.39999999999998</v>
      </c>
      <c r="K114" s="26">
        <v>224.9</v>
      </c>
      <c r="L114" s="27">
        <v>8</v>
      </c>
      <c r="M114" s="26">
        <f t="shared" si="5"/>
        <v>269385.92</v>
      </c>
      <c r="N114" s="26">
        <v>0</v>
      </c>
      <c r="O114" s="26">
        <v>0</v>
      </c>
      <c r="P114" s="26">
        <v>0</v>
      </c>
      <c r="Q114" s="26">
        <f>'Таблица 3 '!C105</f>
        <v>269385.92</v>
      </c>
      <c r="R114" s="26">
        <f t="shared" si="6"/>
        <v>269385.92</v>
      </c>
      <c r="S114" s="26">
        <v>0</v>
      </c>
      <c r="T114" s="28">
        <f t="shared" si="8"/>
        <v>1034.5081413210446</v>
      </c>
      <c r="U114" s="28">
        <v>1034.5081413210446</v>
      </c>
      <c r="V114" s="29" t="s">
        <v>44</v>
      </c>
    </row>
    <row r="115" spans="1:22" ht="45" x14ac:dyDescent="0.25">
      <c r="A115" s="23">
        <v>95</v>
      </c>
      <c r="B115" s="24" t="s">
        <v>168</v>
      </c>
      <c r="C115" s="23" t="s">
        <v>42</v>
      </c>
      <c r="D115" s="23" t="s">
        <v>164</v>
      </c>
      <c r="E115" s="23">
        <v>2021</v>
      </c>
      <c r="F115" s="23" t="s">
        <v>64</v>
      </c>
      <c r="G115" s="25">
        <v>4</v>
      </c>
      <c r="H115" s="25">
        <v>1</v>
      </c>
      <c r="I115" s="26">
        <v>2195.9</v>
      </c>
      <c r="J115" s="26">
        <v>1554.8</v>
      </c>
      <c r="K115" s="26">
        <v>651.9</v>
      </c>
      <c r="L115" s="27">
        <v>24</v>
      </c>
      <c r="M115" s="26">
        <f t="shared" si="5"/>
        <v>661879.47</v>
      </c>
      <c r="N115" s="26">
        <v>0</v>
      </c>
      <c r="O115" s="26">
        <v>0</v>
      </c>
      <c r="P115" s="26">
        <v>0</v>
      </c>
      <c r="Q115" s="26">
        <f>'Таблица 3 '!C106</f>
        <v>661879.47</v>
      </c>
      <c r="R115" s="26">
        <f t="shared" si="6"/>
        <v>661879.47</v>
      </c>
      <c r="S115" s="26">
        <v>0</v>
      </c>
      <c r="T115" s="28">
        <f t="shared" si="8"/>
        <v>425.70071391818885</v>
      </c>
      <c r="U115" s="28">
        <v>425.70071391818885</v>
      </c>
      <c r="V115" s="29" t="s">
        <v>44</v>
      </c>
    </row>
    <row r="116" spans="1:22" ht="45" x14ac:dyDescent="0.25">
      <c r="A116" s="23">
        <v>96</v>
      </c>
      <c r="B116" s="24" t="s">
        <v>169</v>
      </c>
      <c r="C116" s="23" t="s">
        <v>42</v>
      </c>
      <c r="D116" s="23">
        <v>1977</v>
      </c>
      <c r="E116" s="23" t="s">
        <v>39</v>
      </c>
      <c r="F116" s="23" t="s">
        <v>43</v>
      </c>
      <c r="G116" s="25">
        <v>5</v>
      </c>
      <c r="H116" s="25">
        <v>6</v>
      </c>
      <c r="I116" s="26">
        <v>4325.1000000000004</v>
      </c>
      <c r="J116" s="26">
        <v>3913.2</v>
      </c>
      <c r="K116" s="26">
        <v>3913.2</v>
      </c>
      <c r="L116" s="27">
        <v>96</v>
      </c>
      <c r="M116" s="26">
        <f t="shared" si="5"/>
        <v>3707041.36</v>
      </c>
      <c r="N116" s="26">
        <v>0</v>
      </c>
      <c r="O116" s="26">
        <v>0</v>
      </c>
      <c r="P116" s="26">
        <v>0</v>
      </c>
      <c r="Q116" s="26">
        <f>'Таблица 3 '!C107</f>
        <v>3707041.36</v>
      </c>
      <c r="R116" s="26">
        <f t="shared" si="6"/>
        <v>3707041.36</v>
      </c>
      <c r="S116" s="26">
        <v>0</v>
      </c>
      <c r="T116" s="28">
        <f t="shared" si="8"/>
        <v>947.31712153736078</v>
      </c>
      <c r="U116" s="28">
        <v>947.31712153736078</v>
      </c>
      <c r="V116" s="29" t="s">
        <v>44</v>
      </c>
    </row>
    <row r="117" spans="1:22" ht="45" x14ac:dyDescent="0.25">
      <c r="A117" s="23">
        <v>97</v>
      </c>
      <c r="B117" s="24" t="s">
        <v>170</v>
      </c>
      <c r="C117" s="23" t="s">
        <v>42</v>
      </c>
      <c r="D117" s="23">
        <v>1958</v>
      </c>
      <c r="E117" s="23" t="s">
        <v>39</v>
      </c>
      <c r="F117" s="23" t="s">
        <v>43</v>
      </c>
      <c r="G117" s="25">
        <v>2</v>
      </c>
      <c r="H117" s="25">
        <v>2</v>
      </c>
      <c r="I117" s="26">
        <v>761</v>
      </c>
      <c r="J117" s="26">
        <v>634</v>
      </c>
      <c r="K117" s="26">
        <v>634</v>
      </c>
      <c r="L117" s="27">
        <v>32</v>
      </c>
      <c r="M117" s="26">
        <f t="shared" si="5"/>
        <v>96839.37</v>
      </c>
      <c r="N117" s="26">
        <v>0</v>
      </c>
      <c r="O117" s="26">
        <v>0</v>
      </c>
      <c r="P117" s="26">
        <v>0</v>
      </c>
      <c r="Q117" s="26">
        <f>'Таблица 3 '!C108</f>
        <v>96839.37</v>
      </c>
      <c r="R117" s="26">
        <f t="shared" si="6"/>
        <v>96839.37</v>
      </c>
      <c r="S117" s="26">
        <v>0</v>
      </c>
      <c r="T117" s="28">
        <f t="shared" si="8"/>
        <v>152.74348580441639</v>
      </c>
      <c r="U117" s="28">
        <v>152.74348580441639</v>
      </c>
      <c r="V117" s="29" t="s">
        <v>44</v>
      </c>
    </row>
    <row r="118" spans="1:22" ht="45" x14ac:dyDescent="0.25">
      <c r="A118" s="23">
        <v>98</v>
      </c>
      <c r="B118" s="24" t="s">
        <v>171</v>
      </c>
      <c r="C118" s="23" t="s">
        <v>42</v>
      </c>
      <c r="D118" s="23">
        <v>1986</v>
      </c>
      <c r="E118" s="23" t="s">
        <v>39</v>
      </c>
      <c r="F118" s="23" t="s">
        <v>53</v>
      </c>
      <c r="G118" s="25">
        <v>5</v>
      </c>
      <c r="H118" s="25">
        <v>5</v>
      </c>
      <c r="I118" s="26">
        <v>3545</v>
      </c>
      <c r="J118" s="26">
        <v>3090.2</v>
      </c>
      <c r="K118" s="26">
        <v>3090.2</v>
      </c>
      <c r="L118" s="27">
        <v>148</v>
      </c>
      <c r="M118" s="26">
        <f t="shared" si="5"/>
        <v>5802392.0900000008</v>
      </c>
      <c r="N118" s="26">
        <v>0</v>
      </c>
      <c r="O118" s="26">
        <v>0</v>
      </c>
      <c r="P118" s="26">
        <v>0</v>
      </c>
      <c r="Q118" s="26">
        <f>'Таблица 3 '!C109</f>
        <v>5802392.0900000008</v>
      </c>
      <c r="R118" s="26">
        <f t="shared" si="6"/>
        <v>5802392.0900000008</v>
      </c>
      <c r="S118" s="26">
        <v>0</v>
      </c>
      <c r="T118" s="28">
        <f t="shared" si="8"/>
        <v>1877.6752605009387</v>
      </c>
      <c r="U118" s="28">
        <v>1877.6752605009387</v>
      </c>
      <c r="V118" s="29" t="s">
        <v>44</v>
      </c>
    </row>
    <row r="119" spans="1:22" ht="45" x14ac:dyDescent="0.25">
      <c r="A119" s="23">
        <v>99</v>
      </c>
      <c r="B119" s="24" t="s">
        <v>172</v>
      </c>
      <c r="C119" s="23" t="s">
        <v>42</v>
      </c>
      <c r="D119" s="23">
        <v>1985</v>
      </c>
      <c r="E119" s="23" t="s">
        <v>39</v>
      </c>
      <c r="F119" s="23" t="s">
        <v>53</v>
      </c>
      <c r="G119" s="25">
        <v>5</v>
      </c>
      <c r="H119" s="25">
        <v>5</v>
      </c>
      <c r="I119" s="26">
        <v>3590.4</v>
      </c>
      <c r="J119" s="26">
        <v>3029.4</v>
      </c>
      <c r="K119" s="26">
        <v>3029.4</v>
      </c>
      <c r="L119" s="27">
        <v>177</v>
      </c>
      <c r="M119" s="26">
        <f t="shared" si="5"/>
        <v>5567218.2400000002</v>
      </c>
      <c r="N119" s="26">
        <v>0</v>
      </c>
      <c r="O119" s="26">
        <v>0</v>
      </c>
      <c r="P119" s="26">
        <v>0</v>
      </c>
      <c r="Q119" s="26">
        <f>'Таблица 3 '!C110</f>
        <v>5567218.2400000002</v>
      </c>
      <c r="R119" s="26">
        <f t="shared" si="6"/>
        <v>5567218.2400000002</v>
      </c>
      <c r="S119" s="26">
        <v>0</v>
      </c>
      <c r="T119" s="28">
        <f t="shared" si="8"/>
        <v>1837.7296626394666</v>
      </c>
      <c r="U119" s="28">
        <v>1837.7296626394666</v>
      </c>
      <c r="V119" s="29" t="s">
        <v>44</v>
      </c>
    </row>
    <row r="120" spans="1:22" ht="43.9" customHeight="1" x14ac:dyDescent="0.25">
      <c r="A120" s="23">
        <v>100</v>
      </c>
      <c r="B120" s="24" t="s">
        <v>173</v>
      </c>
      <c r="C120" s="23" t="s">
        <v>51</v>
      </c>
      <c r="D120" s="23">
        <v>1972</v>
      </c>
      <c r="E120" s="23">
        <v>2015</v>
      </c>
      <c r="F120" s="23" t="s">
        <v>75</v>
      </c>
      <c r="G120" s="25">
        <v>5</v>
      </c>
      <c r="H120" s="25">
        <v>4</v>
      </c>
      <c r="I120" s="26">
        <v>4793.3</v>
      </c>
      <c r="J120" s="26">
        <v>3666.9</v>
      </c>
      <c r="K120" s="26">
        <v>3326.7</v>
      </c>
      <c r="L120" s="27">
        <v>143</v>
      </c>
      <c r="M120" s="26">
        <f t="shared" si="5"/>
        <v>2685005.41</v>
      </c>
      <c r="N120" s="26">
        <v>0</v>
      </c>
      <c r="O120" s="26">
        <v>0</v>
      </c>
      <c r="P120" s="26">
        <v>0</v>
      </c>
      <c r="Q120" s="26">
        <f>'Таблица 3 '!C111</f>
        <v>2685005.41</v>
      </c>
      <c r="R120" s="26">
        <f t="shared" si="6"/>
        <v>2685005.41</v>
      </c>
      <c r="S120" s="26">
        <v>0</v>
      </c>
      <c r="T120" s="28">
        <f t="shared" si="8"/>
        <v>732.22760642504568</v>
      </c>
      <c r="U120" s="28">
        <v>732.22760642504568</v>
      </c>
      <c r="V120" s="29" t="s">
        <v>44</v>
      </c>
    </row>
    <row r="121" spans="1:22" ht="45" x14ac:dyDescent="0.25">
      <c r="A121" s="23">
        <v>101</v>
      </c>
      <c r="B121" s="24" t="s">
        <v>174</v>
      </c>
      <c r="C121" s="23" t="s">
        <v>42</v>
      </c>
      <c r="D121" s="23" t="s">
        <v>166</v>
      </c>
      <c r="E121" s="23">
        <v>2021</v>
      </c>
      <c r="F121" s="23" t="s">
        <v>64</v>
      </c>
      <c r="G121" s="25">
        <v>2</v>
      </c>
      <c r="H121" s="25">
        <v>1</v>
      </c>
      <c r="I121" s="26">
        <v>937.6</v>
      </c>
      <c r="J121" s="26">
        <v>520</v>
      </c>
      <c r="K121" s="26">
        <v>459.2</v>
      </c>
      <c r="L121" s="27">
        <v>22</v>
      </c>
      <c r="M121" s="26">
        <f t="shared" si="5"/>
        <v>57200.4</v>
      </c>
      <c r="N121" s="26">
        <v>0</v>
      </c>
      <c r="O121" s="26">
        <v>0</v>
      </c>
      <c r="P121" s="26">
        <v>0</v>
      </c>
      <c r="Q121" s="26">
        <f>'Таблица 3 '!C112</f>
        <v>57200.4</v>
      </c>
      <c r="R121" s="26">
        <f t="shared" si="6"/>
        <v>57200.4</v>
      </c>
      <c r="S121" s="26">
        <v>0</v>
      </c>
      <c r="T121" s="28">
        <f t="shared" si="8"/>
        <v>110.00076923076924</v>
      </c>
      <c r="U121" s="28">
        <v>110.00076923076924</v>
      </c>
      <c r="V121" s="29" t="s">
        <v>44</v>
      </c>
    </row>
    <row r="122" spans="1:22" ht="45" customHeight="1" x14ac:dyDescent="0.25">
      <c r="A122" s="23">
        <v>102</v>
      </c>
      <c r="B122" s="24" t="s">
        <v>175</v>
      </c>
      <c r="C122" s="23" t="s">
        <v>51</v>
      </c>
      <c r="D122" s="23">
        <v>1976</v>
      </c>
      <c r="E122" s="23">
        <v>2022</v>
      </c>
      <c r="F122" s="23" t="s">
        <v>49</v>
      </c>
      <c r="G122" s="25">
        <v>5</v>
      </c>
      <c r="H122" s="25">
        <v>5</v>
      </c>
      <c r="I122" s="26">
        <v>5151.1000000000004</v>
      </c>
      <c r="J122" s="26">
        <v>4557.1000000000004</v>
      </c>
      <c r="K122" s="26">
        <v>4314.3</v>
      </c>
      <c r="L122" s="27">
        <v>183</v>
      </c>
      <c r="M122" s="26">
        <f t="shared" si="5"/>
        <v>854944</v>
      </c>
      <c r="N122" s="26">
        <v>0</v>
      </c>
      <c r="O122" s="26">
        <v>0</v>
      </c>
      <c r="P122" s="26">
        <v>0</v>
      </c>
      <c r="Q122" s="26">
        <f>'Таблица 3 '!C113</f>
        <v>854944</v>
      </c>
      <c r="R122" s="26">
        <f t="shared" si="6"/>
        <v>854944</v>
      </c>
      <c r="S122" s="26">
        <v>0</v>
      </c>
      <c r="T122" s="28">
        <f t="shared" si="8"/>
        <v>187.60703078712336</v>
      </c>
      <c r="U122" s="28">
        <v>187.60703078712336</v>
      </c>
      <c r="V122" s="29" t="s">
        <v>44</v>
      </c>
    </row>
    <row r="123" spans="1:22" ht="45" x14ac:dyDescent="0.25">
      <c r="A123" s="23">
        <v>103</v>
      </c>
      <c r="B123" s="24" t="s">
        <v>176</v>
      </c>
      <c r="C123" s="23" t="s">
        <v>42</v>
      </c>
      <c r="D123" s="23" t="s">
        <v>177</v>
      </c>
      <c r="E123" s="23">
        <v>2017</v>
      </c>
      <c r="F123" s="23" t="s">
        <v>64</v>
      </c>
      <c r="G123" s="25">
        <v>2</v>
      </c>
      <c r="H123" s="25">
        <v>1</v>
      </c>
      <c r="I123" s="26">
        <v>357.1</v>
      </c>
      <c r="J123" s="26">
        <v>307.10000000000002</v>
      </c>
      <c r="K123" s="26">
        <v>262.39999999999998</v>
      </c>
      <c r="L123" s="27">
        <v>12</v>
      </c>
      <c r="M123" s="26">
        <f t="shared" si="5"/>
        <v>100510.76</v>
      </c>
      <c r="N123" s="26">
        <v>0</v>
      </c>
      <c r="O123" s="26">
        <v>0</v>
      </c>
      <c r="P123" s="26">
        <v>0</v>
      </c>
      <c r="Q123" s="26">
        <f>'Таблица 3 '!C114</f>
        <v>100510.76</v>
      </c>
      <c r="R123" s="26">
        <f t="shared" si="6"/>
        <v>100510.76</v>
      </c>
      <c r="S123" s="26">
        <v>0</v>
      </c>
      <c r="T123" s="28">
        <f t="shared" si="8"/>
        <v>327.29000325626828</v>
      </c>
      <c r="U123" s="28">
        <v>327.29000325626828</v>
      </c>
      <c r="V123" s="29" t="s">
        <v>44</v>
      </c>
    </row>
    <row r="124" spans="1:22" ht="45.6" customHeight="1" x14ac:dyDescent="0.25">
      <c r="A124" s="23">
        <v>104</v>
      </c>
      <c r="B124" s="24" t="s">
        <v>178</v>
      </c>
      <c r="C124" s="23" t="s">
        <v>51</v>
      </c>
      <c r="D124" s="23">
        <v>1978</v>
      </c>
      <c r="E124" s="23">
        <v>2020</v>
      </c>
      <c r="F124" s="23" t="s">
        <v>75</v>
      </c>
      <c r="G124" s="25">
        <v>5</v>
      </c>
      <c r="H124" s="25">
        <v>8</v>
      </c>
      <c r="I124" s="26">
        <v>6561.3</v>
      </c>
      <c r="J124" s="26">
        <v>6561.3</v>
      </c>
      <c r="K124" s="26">
        <v>6230.8</v>
      </c>
      <c r="L124" s="27">
        <v>305</v>
      </c>
      <c r="M124" s="26">
        <f t="shared" si="5"/>
        <v>1590000</v>
      </c>
      <c r="N124" s="26">
        <v>0</v>
      </c>
      <c r="O124" s="26">
        <v>0</v>
      </c>
      <c r="P124" s="26">
        <v>0</v>
      </c>
      <c r="Q124" s="26">
        <f>'Таблица 3 '!C115</f>
        <v>1590000</v>
      </c>
      <c r="R124" s="26">
        <f t="shared" si="6"/>
        <v>1590000</v>
      </c>
      <c r="S124" s="26">
        <v>0</v>
      </c>
      <c r="T124" s="28">
        <f t="shared" si="8"/>
        <v>242.33002606190846</v>
      </c>
      <c r="U124" s="28">
        <v>242.33002606190846</v>
      </c>
      <c r="V124" s="29" t="s">
        <v>44</v>
      </c>
    </row>
    <row r="125" spans="1:22" ht="45" x14ac:dyDescent="0.25">
      <c r="A125" s="23">
        <v>105</v>
      </c>
      <c r="B125" s="24" t="s">
        <v>179</v>
      </c>
      <c r="C125" s="23" t="s">
        <v>42</v>
      </c>
      <c r="D125" s="23">
        <v>1957</v>
      </c>
      <c r="E125" s="23" t="s">
        <v>38</v>
      </c>
      <c r="F125" s="23" t="s">
        <v>64</v>
      </c>
      <c r="G125" s="25" t="s">
        <v>180</v>
      </c>
      <c r="H125" s="25" t="s">
        <v>180</v>
      </c>
      <c r="I125" s="26">
        <v>857.1</v>
      </c>
      <c r="J125" s="26">
        <v>767.9</v>
      </c>
      <c r="K125" s="26">
        <v>767.9</v>
      </c>
      <c r="L125" s="27">
        <v>35</v>
      </c>
      <c r="M125" s="26">
        <f t="shared" si="5"/>
        <v>1381798.8</v>
      </c>
      <c r="N125" s="26">
        <v>0</v>
      </c>
      <c r="O125" s="26">
        <v>0</v>
      </c>
      <c r="P125" s="26">
        <v>0</v>
      </c>
      <c r="Q125" s="26">
        <f>'Таблица 3 '!C116</f>
        <v>1381798.8</v>
      </c>
      <c r="R125" s="26">
        <f t="shared" si="6"/>
        <v>1381798.8</v>
      </c>
      <c r="S125" s="26">
        <v>0</v>
      </c>
      <c r="T125" s="28">
        <f t="shared" si="8"/>
        <v>1799.4514910795679</v>
      </c>
      <c r="U125" s="28">
        <v>1799.4514910795679</v>
      </c>
      <c r="V125" s="29" t="s">
        <v>44</v>
      </c>
    </row>
    <row r="126" spans="1:22" ht="48" customHeight="1" x14ac:dyDescent="0.25">
      <c r="A126" s="23">
        <v>106</v>
      </c>
      <c r="B126" s="24" t="s">
        <v>181</v>
      </c>
      <c r="C126" s="23" t="s">
        <v>51</v>
      </c>
      <c r="D126" s="23">
        <v>1978</v>
      </c>
      <c r="E126" s="23" t="s">
        <v>38</v>
      </c>
      <c r="F126" s="23" t="s">
        <v>75</v>
      </c>
      <c r="G126" s="25">
        <v>5</v>
      </c>
      <c r="H126" s="25">
        <v>6</v>
      </c>
      <c r="I126" s="26">
        <v>5160</v>
      </c>
      <c r="J126" s="26">
        <v>4537.3</v>
      </c>
      <c r="K126" s="26">
        <v>3531.9</v>
      </c>
      <c r="L126" s="27">
        <v>158</v>
      </c>
      <c r="M126" s="26">
        <f t="shared" si="5"/>
        <v>2580769.2800000003</v>
      </c>
      <c r="N126" s="26">
        <v>0</v>
      </c>
      <c r="O126" s="26">
        <v>0</v>
      </c>
      <c r="P126" s="26">
        <v>0</v>
      </c>
      <c r="Q126" s="26">
        <f>'Таблица 3 '!C117</f>
        <v>2580769.2800000003</v>
      </c>
      <c r="R126" s="26">
        <f t="shared" si="6"/>
        <v>2580769.2800000003</v>
      </c>
      <c r="S126" s="26">
        <v>0</v>
      </c>
      <c r="T126" s="28">
        <f t="shared" si="8"/>
        <v>568.78965023251715</v>
      </c>
      <c r="U126" s="28">
        <v>568.78965023251715</v>
      </c>
      <c r="V126" s="29" t="s">
        <v>44</v>
      </c>
    </row>
    <row r="127" spans="1:22" ht="45" x14ac:dyDescent="0.25">
      <c r="A127" s="23">
        <v>107</v>
      </c>
      <c r="B127" s="24" t="s">
        <v>182</v>
      </c>
      <c r="C127" s="23" t="s">
        <v>42</v>
      </c>
      <c r="D127" s="23" t="s">
        <v>183</v>
      </c>
      <c r="E127" s="23" t="s">
        <v>39</v>
      </c>
      <c r="F127" s="23" t="s">
        <v>64</v>
      </c>
      <c r="G127" s="25">
        <v>3</v>
      </c>
      <c r="H127" s="25">
        <v>2</v>
      </c>
      <c r="I127" s="26">
        <v>1252</v>
      </c>
      <c r="J127" s="26">
        <v>921.8</v>
      </c>
      <c r="K127" s="26">
        <v>882.8</v>
      </c>
      <c r="L127" s="27">
        <v>32</v>
      </c>
      <c r="M127" s="26">
        <f t="shared" si="5"/>
        <v>3364687.96</v>
      </c>
      <c r="N127" s="26">
        <v>0</v>
      </c>
      <c r="O127" s="26">
        <v>0</v>
      </c>
      <c r="P127" s="26">
        <v>0</v>
      </c>
      <c r="Q127" s="26">
        <f>'Таблица 3 '!C118</f>
        <v>3364687.96</v>
      </c>
      <c r="R127" s="26">
        <f t="shared" si="6"/>
        <v>3364687.96</v>
      </c>
      <c r="S127" s="26">
        <v>0</v>
      </c>
      <c r="T127" s="28">
        <f t="shared" si="8"/>
        <v>3650.1279670210461</v>
      </c>
      <c r="U127" s="28">
        <v>3650.1279670210461</v>
      </c>
      <c r="V127" s="29" t="s">
        <v>44</v>
      </c>
    </row>
    <row r="128" spans="1:22" ht="45" x14ac:dyDescent="0.25">
      <c r="A128" s="23">
        <v>108</v>
      </c>
      <c r="B128" s="24" t="s">
        <v>184</v>
      </c>
      <c r="C128" s="23" t="s">
        <v>42</v>
      </c>
      <c r="D128" s="23" t="s">
        <v>185</v>
      </c>
      <c r="E128" s="23" t="s">
        <v>39</v>
      </c>
      <c r="F128" s="23" t="s">
        <v>49</v>
      </c>
      <c r="G128" s="25">
        <v>5</v>
      </c>
      <c r="H128" s="25">
        <v>4</v>
      </c>
      <c r="I128" s="26">
        <v>5068.6000000000004</v>
      </c>
      <c r="J128" s="26">
        <v>3071.2</v>
      </c>
      <c r="K128" s="26">
        <v>2900.3</v>
      </c>
      <c r="L128" s="27">
        <v>142</v>
      </c>
      <c r="M128" s="26">
        <f t="shared" si="5"/>
        <v>5976181.0099999998</v>
      </c>
      <c r="N128" s="26">
        <v>0</v>
      </c>
      <c r="O128" s="26">
        <v>0</v>
      </c>
      <c r="P128" s="26">
        <v>0</v>
      </c>
      <c r="Q128" s="26">
        <f>'Таблица 3 '!C119</f>
        <v>5976181.0099999998</v>
      </c>
      <c r="R128" s="26">
        <f t="shared" si="6"/>
        <v>5976181.0099999998</v>
      </c>
      <c r="S128" s="26">
        <v>0</v>
      </c>
      <c r="T128" s="28">
        <f t="shared" si="8"/>
        <v>1945.878161630633</v>
      </c>
      <c r="U128" s="28">
        <v>1945.878161630633</v>
      </c>
      <c r="V128" s="29" t="s">
        <v>44</v>
      </c>
    </row>
    <row r="129" spans="1:22" ht="45" x14ac:dyDescent="0.25">
      <c r="A129" s="23">
        <v>109</v>
      </c>
      <c r="B129" s="24" t="s">
        <v>186</v>
      </c>
      <c r="C129" s="23" t="s">
        <v>42</v>
      </c>
      <c r="D129" s="23" t="s">
        <v>72</v>
      </c>
      <c r="E129" s="23" t="s">
        <v>39</v>
      </c>
      <c r="F129" s="23" t="s">
        <v>49</v>
      </c>
      <c r="G129" s="25">
        <v>4</v>
      </c>
      <c r="H129" s="25">
        <v>2</v>
      </c>
      <c r="I129" s="26">
        <v>1403.3</v>
      </c>
      <c r="J129" s="26">
        <v>1330.7</v>
      </c>
      <c r="K129" s="26">
        <v>1330.7</v>
      </c>
      <c r="L129" s="27">
        <v>72</v>
      </c>
      <c r="M129" s="26">
        <f t="shared" si="5"/>
        <v>100963.26</v>
      </c>
      <c r="N129" s="26">
        <v>0</v>
      </c>
      <c r="O129" s="26">
        <v>0</v>
      </c>
      <c r="P129" s="26">
        <v>0</v>
      </c>
      <c r="Q129" s="26">
        <f>'Таблица 3 '!C120</f>
        <v>100963.26</v>
      </c>
      <c r="R129" s="26">
        <f t="shared" si="6"/>
        <v>100963.26</v>
      </c>
      <c r="S129" s="26">
        <v>0</v>
      </c>
      <c r="T129" s="28">
        <f t="shared" si="8"/>
        <v>75.872292778237011</v>
      </c>
      <c r="U129" s="28">
        <v>75.872292778237011</v>
      </c>
      <c r="V129" s="29" t="s">
        <v>44</v>
      </c>
    </row>
    <row r="130" spans="1:22" ht="44.25" customHeight="1" x14ac:dyDescent="0.25">
      <c r="A130" s="23">
        <v>110</v>
      </c>
      <c r="B130" s="24" t="s">
        <v>187</v>
      </c>
      <c r="C130" s="23" t="s">
        <v>51</v>
      </c>
      <c r="D130" s="23">
        <v>1963</v>
      </c>
      <c r="E130" s="23">
        <v>2017</v>
      </c>
      <c r="F130" s="23" t="s">
        <v>75</v>
      </c>
      <c r="G130" s="25">
        <v>5</v>
      </c>
      <c r="H130" s="25">
        <v>4</v>
      </c>
      <c r="I130" s="26">
        <v>5291.25</v>
      </c>
      <c r="J130" s="26">
        <v>3256.1</v>
      </c>
      <c r="K130" s="26">
        <v>2556.1</v>
      </c>
      <c r="L130" s="27">
        <v>185</v>
      </c>
      <c r="M130" s="26">
        <f t="shared" si="5"/>
        <v>2685005.41</v>
      </c>
      <c r="N130" s="26">
        <v>0</v>
      </c>
      <c r="O130" s="26">
        <v>0</v>
      </c>
      <c r="P130" s="26">
        <v>0</v>
      </c>
      <c r="Q130" s="26">
        <f>'Таблица 3 '!C121</f>
        <v>2685005.41</v>
      </c>
      <c r="R130" s="26">
        <f t="shared" si="6"/>
        <v>2685005.41</v>
      </c>
      <c r="S130" s="26">
        <v>0</v>
      </c>
      <c r="T130" s="28">
        <f t="shared" si="8"/>
        <v>824.6077853874267</v>
      </c>
      <c r="U130" s="28">
        <v>824.6077853874267</v>
      </c>
      <c r="V130" s="29" t="s">
        <v>44</v>
      </c>
    </row>
    <row r="131" spans="1:22" ht="44.25" customHeight="1" x14ac:dyDescent="0.25">
      <c r="A131" s="23">
        <v>111</v>
      </c>
      <c r="B131" s="24" t="s">
        <v>188</v>
      </c>
      <c r="C131" s="23" t="s">
        <v>51</v>
      </c>
      <c r="D131" s="23">
        <v>1962</v>
      </c>
      <c r="E131" s="23" t="s">
        <v>38</v>
      </c>
      <c r="F131" s="23" t="s">
        <v>75</v>
      </c>
      <c r="G131" s="25">
        <v>4</v>
      </c>
      <c r="H131" s="25">
        <v>4</v>
      </c>
      <c r="I131" s="26">
        <v>3314.4</v>
      </c>
      <c r="J131" s="26">
        <v>2625.5</v>
      </c>
      <c r="K131" s="26">
        <v>2580.5</v>
      </c>
      <c r="L131" s="27">
        <v>113</v>
      </c>
      <c r="M131" s="26">
        <f t="shared" si="5"/>
        <v>1564928.96</v>
      </c>
      <c r="N131" s="26">
        <v>0</v>
      </c>
      <c r="O131" s="26">
        <v>0</v>
      </c>
      <c r="P131" s="26">
        <v>0</v>
      </c>
      <c r="Q131" s="26">
        <f>'Таблица 3 '!C122</f>
        <v>1564928.96</v>
      </c>
      <c r="R131" s="26">
        <f t="shared" si="6"/>
        <v>1564928.96</v>
      </c>
      <c r="S131" s="26">
        <v>0</v>
      </c>
      <c r="T131" s="28">
        <f t="shared" si="8"/>
        <v>596.04988002285279</v>
      </c>
      <c r="U131" s="28">
        <v>596.04988002285279</v>
      </c>
      <c r="V131" s="29" t="s">
        <v>44</v>
      </c>
    </row>
    <row r="132" spans="1:22" ht="45" x14ac:dyDescent="0.25">
      <c r="A132" s="23">
        <v>112</v>
      </c>
      <c r="B132" s="24" t="s">
        <v>189</v>
      </c>
      <c r="C132" s="23" t="s">
        <v>42</v>
      </c>
      <c r="D132" s="23">
        <v>1963</v>
      </c>
      <c r="E132" s="23" t="s">
        <v>39</v>
      </c>
      <c r="F132" s="23" t="s">
        <v>64</v>
      </c>
      <c r="G132" s="25">
        <v>4</v>
      </c>
      <c r="H132" s="25">
        <v>7</v>
      </c>
      <c r="I132" s="26">
        <v>6440.86</v>
      </c>
      <c r="J132" s="26">
        <v>4225.8999999999996</v>
      </c>
      <c r="K132" s="26">
        <v>4173.3999999999996</v>
      </c>
      <c r="L132" s="27">
        <v>164</v>
      </c>
      <c r="M132" s="26">
        <f t="shared" si="5"/>
        <v>3791240.85</v>
      </c>
      <c r="N132" s="26">
        <v>0</v>
      </c>
      <c r="O132" s="26">
        <v>0</v>
      </c>
      <c r="P132" s="26">
        <v>0</v>
      </c>
      <c r="Q132" s="26">
        <f>'Таблица 3 '!C123</f>
        <v>3791240.85</v>
      </c>
      <c r="R132" s="26">
        <f t="shared" si="6"/>
        <v>3791240.85</v>
      </c>
      <c r="S132" s="26">
        <v>0</v>
      </c>
      <c r="T132" s="28">
        <f t="shared" si="8"/>
        <v>897.14400482737415</v>
      </c>
      <c r="U132" s="28">
        <v>897.14400482737415</v>
      </c>
      <c r="V132" s="29" t="s">
        <v>44</v>
      </c>
    </row>
    <row r="133" spans="1:22" ht="45" x14ac:dyDescent="0.25">
      <c r="A133" s="23">
        <v>113</v>
      </c>
      <c r="B133" s="24" t="s">
        <v>190</v>
      </c>
      <c r="C133" s="23" t="s">
        <v>42</v>
      </c>
      <c r="D133" s="23" t="s">
        <v>191</v>
      </c>
      <c r="E133" s="23">
        <v>2021</v>
      </c>
      <c r="F133" s="23" t="s">
        <v>49</v>
      </c>
      <c r="G133" s="25">
        <v>10</v>
      </c>
      <c r="H133" s="25">
        <v>3</v>
      </c>
      <c r="I133" s="26">
        <v>7546.5</v>
      </c>
      <c r="J133" s="26">
        <v>7180.4</v>
      </c>
      <c r="K133" s="26">
        <v>7097.4</v>
      </c>
      <c r="L133" s="27">
        <v>283</v>
      </c>
      <c r="M133" s="26">
        <f t="shared" si="5"/>
        <v>981848.31</v>
      </c>
      <c r="N133" s="26">
        <v>0</v>
      </c>
      <c r="O133" s="26">
        <v>0</v>
      </c>
      <c r="P133" s="26">
        <v>0</v>
      </c>
      <c r="Q133" s="26">
        <f>'Таблица 3 '!C124</f>
        <v>981848.31</v>
      </c>
      <c r="R133" s="26">
        <f t="shared" si="6"/>
        <v>981848.31</v>
      </c>
      <c r="S133" s="26">
        <v>0</v>
      </c>
      <c r="T133" s="28">
        <f t="shared" si="8"/>
        <v>136.74005765695506</v>
      </c>
      <c r="U133" s="28">
        <v>136.74005765695506</v>
      </c>
      <c r="V133" s="29" t="s">
        <v>44</v>
      </c>
    </row>
    <row r="134" spans="1:22" ht="48" customHeight="1" x14ac:dyDescent="0.25">
      <c r="A134" s="23">
        <v>114</v>
      </c>
      <c r="B134" s="24" t="s">
        <v>192</v>
      </c>
      <c r="C134" s="23" t="s">
        <v>51</v>
      </c>
      <c r="D134" s="23">
        <v>1968</v>
      </c>
      <c r="E134" s="23" t="s">
        <v>38</v>
      </c>
      <c r="F134" s="23" t="s">
        <v>75</v>
      </c>
      <c r="G134" s="25">
        <v>5</v>
      </c>
      <c r="H134" s="25">
        <v>4</v>
      </c>
      <c r="I134" s="26">
        <v>3415</v>
      </c>
      <c r="J134" s="26">
        <v>3201.7</v>
      </c>
      <c r="K134" s="26">
        <v>2956.5</v>
      </c>
      <c r="L134" s="27">
        <v>152</v>
      </c>
      <c r="M134" s="26">
        <f t="shared" si="5"/>
        <v>1876430</v>
      </c>
      <c r="N134" s="26">
        <v>0</v>
      </c>
      <c r="O134" s="26">
        <v>0</v>
      </c>
      <c r="P134" s="26">
        <v>0</v>
      </c>
      <c r="Q134" s="26">
        <f>'Таблица 3 '!C125</f>
        <v>1876430</v>
      </c>
      <c r="R134" s="26">
        <f t="shared" si="6"/>
        <v>1876430</v>
      </c>
      <c r="S134" s="26">
        <v>0</v>
      </c>
      <c r="T134" s="28">
        <f t="shared" si="8"/>
        <v>586.07302370615616</v>
      </c>
      <c r="U134" s="28">
        <v>586.07302370615616</v>
      </c>
      <c r="V134" s="29" t="s">
        <v>44</v>
      </c>
    </row>
    <row r="135" spans="1:22" ht="48" customHeight="1" x14ac:dyDescent="0.25">
      <c r="A135" s="23">
        <v>115</v>
      </c>
      <c r="B135" s="24" t="s">
        <v>193</v>
      </c>
      <c r="C135" s="23" t="s">
        <v>51</v>
      </c>
      <c r="D135" s="23">
        <v>1971</v>
      </c>
      <c r="E135" s="23">
        <v>2022</v>
      </c>
      <c r="F135" s="23" t="s">
        <v>75</v>
      </c>
      <c r="G135" s="25">
        <v>5</v>
      </c>
      <c r="H135" s="25">
        <v>5</v>
      </c>
      <c r="I135" s="26">
        <v>3967.6</v>
      </c>
      <c r="J135" s="26">
        <v>3179.1</v>
      </c>
      <c r="K135" s="26">
        <v>2927.8</v>
      </c>
      <c r="L135" s="27">
        <v>130</v>
      </c>
      <c r="M135" s="26">
        <f t="shared" si="5"/>
        <v>485520</v>
      </c>
      <c r="N135" s="26">
        <v>0</v>
      </c>
      <c r="O135" s="26">
        <v>0</v>
      </c>
      <c r="P135" s="26">
        <v>0</v>
      </c>
      <c r="Q135" s="26">
        <f>'Таблица 3 '!C126</f>
        <v>485520</v>
      </c>
      <c r="R135" s="26">
        <f t="shared" si="6"/>
        <v>485520</v>
      </c>
      <c r="S135" s="26">
        <v>0</v>
      </c>
      <c r="T135" s="28">
        <f t="shared" si="8"/>
        <v>152.72246862319525</v>
      </c>
      <c r="U135" s="28">
        <v>152.72246862319525</v>
      </c>
      <c r="V135" s="29" t="s">
        <v>44</v>
      </c>
    </row>
    <row r="136" spans="1:22" ht="45" x14ac:dyDescent="0.25">
      <c r="A136" s="23">
        <v>116</v>
      </c>
      <c r="B136" s="24" t="s">
        <v>194</v>
      </c>
      <c r="C136" s="23" t="s">
        <v>42</v>
      </c>
      <c r="D136" s="23">
        <v>1971</v>
      </c>
      <c r="E136" s="23" t="s">
        <v>39</v>
      </c>
      <c r="F136" s="23" t="s">
        <v>64</v>
      </c>
      <c r="G136" s="25">
        <v>5</v>
      </c>
      <c r="H136" s="25">
        <v>4</v>
      </c>
      <c r="I136" s="26">
        <v>2352</v>
      </c>
      <c r="J136" s="26">
        <v>2352</v>
      </c>
      <c r="K136" s="26">
        <v>1853.6</v>
      </c>
      <c r="L136" s="27">
        <v>80</v>
      </c>
      <c r="M136" s="26">
        <f t="shared" si="5"/>
        <v>1256269.2</v>
      </c>
      <c r="N136" s="26">
        <v>0</v>
      </c>
      <c r="O136" s="26">
        <v>0</v>
      </c>
      <c r="P136" s="26">
        <v>0</v>
      </c>
      <c r="Q136" s="26">
        <f>'Таблица 3 '!C127</f>
        <v>1256269.2</v>
      </c>
      <c r="R136" s="26">
        <f t="shared" si="6"/>
        <v>1256269.2</v>
      </c>
      <c r="S136" s="26">
        <v>0</v>
      </c>
      <c r="T136" s="28">
        <f t="shared" si="8"/>
        <v>534.12806122448978</v>
      </c>
      <c r="U136" s="28">
        <v>534.12806122448978</v>
      </c>
      <c r="V136" s="29" t="s">
        <v>44</v>
      </c>
    </row>
    <row r="137" spans="1:22" ht="47.25" customHeight="1" x14ac:dyDescent="0.25">
      <c r="A137" s="23">
        <v>117</v>
      </c>
      <c r="B137" s="24" t="s">
        <v>195</v>
      </c>
      <c r="C137" s="23" t="s">
        <v>51</v>
      </c>
      <c r="D137" s="23">
        <v>1981</v>
      </c>
      <c r="E137" s="23" t="s">
        <v>38</v>
      </c>
      <c r="F137" s="23" t="s">
        <v>75</v>
      </c>
      <c r="G137" s="25">
        <v>5</v>
      </c>
      <c r="H137" s="25">
        <v>10</v>
      </c>
      <c r="I137" s="26">
        <v>9767.86</v>
      </c>
      <c r="J137" s="26">
        <v>9467.86</v>
      </c>
      <c r="K137" s="26">
        <v>8577.06</v>
      </c>
      <c r="L137" s="27">
        <v>235</v>
      </c>
      <c r="M137" s="26">
        <f t="shared" si="5"/>
        <v>1525666</v>
      </c>
      <c r="N137" s="26">
        <v>0</v>
      </c>
      <c r="O137" s="26">
        <v>0</v>
      </c>
      <c r="P137" s="26">
        <v>0</v>
      </c>
      <c r="Q137" s="26">
        <f>'Таблица 3 '!C128</f>
        <v>1525666</v>
      </c>
      <c r="R137" s="26">
        <f t="shared" si="6"/>
        <v>1525666</v>
      </c>
      <c r="S137" s="26">
        <v>0</v>
      </c>
      <c r="T137" s="28">
        <f t="shared" si="8"/>
        <v>161.14158848990161</v>
      </c>
      <c r="U137" s="28">
        <v>161.13999999999999</v>
      </c>
      <c r="V137" s="29" t="s">
        <v>44</v>
      </c>
    </row>
    <row r="138" spans="1:22" ht="45" x14ac:dyDescent="0.25">
      <c r="A138" s="23">
        <v>118</v>
      </c>
      <c r="B138" s="24" t="s">
        <v>196</v>
      </c>
      <c r="C138" s="23" t="s">
        <v>42</v>
      </c>
      <c r="D138" s="23" t="s">
        <v>197</v>
      </c>
      <c r="E138" s="23" t="s">
        <v>39</v>
      </c>
      <c r="F138" s="23" t="s">
        <v>49</v>
      </c>
      <c r="G138" s="25">
        <v>9</v>
      </c>
      <c r="H138" s="25">
        <v>3</v>
      </c>
      <c r="I138" s="26">
        <v>7868</v>
      </c>
      <c r="J138" s="26">
        <v>7786</v>
      </c>
      <c r="K138" s="26">
        <v>7371</v>
      </c>
      <c r="L138" s="27">
        <v>362</v>
      </c>
      <c r="M138" s="26">
        <f t="shared" si="5"/>
        <v>6575094.3899999997</v>
      </c>
      <c r="N138" s="26">
        <v>0</v>
      </c>
      <c r="O138" s="26">
        <v>0</v>
      </c>
      <c r="P138" s="26">
        <v>0</v>
      </c>
      <c r="Q138" s="26">
        <f>'Таблица 3 '!C129</f>
        <v>6575094.3899999997</v>
      </c>
      <c r="R138" s="26">
        <f t="shared" si="6"/>
        <v>6575094.3899999997</v>
      </c>
      <c r="S138" s="26">
        <v>0</v>
      </c>
      <c r="T138" s="28">
        <f t="shared" si="8"/>
        <v>844.47654636527091</v>
      </c>
      <c r="U138" s="28">
        <v>844.47654636527091</v>
      </c>
      <c r="V138" s="29" t="s">
        <v>44</v>
      </c>
    </row>
    <row r="139" spans="1:22" ht="45" x14ac:dyDescent="0.25">
      <c r="A139" s="23">
        <v>119</v>
      </c>
      <c r="B139" s="24" t="s">
        <v>198</v>
      </c>
      <c r="C139" s="23" t="s">
        <v>42</v>
      </c>
      <c r="D139" s="23">
        <v>1996</v>
      </c>
      <c r="E139" s="23" t="s">
        <v>39</v>
      </c>
      <c r="F139" s="23" t="s">
        <v>49</v>
      </c>
      <c r="G139" s="25">
        <v>9</v>
      </c>
      <c r="H139" s="25">
        <v>9</v>
      </c>
      <c r="I139" s="26">
        <v>9061</v>
      </c>
      <c r="J139" s="26">
        <v>9061.1</v>
      </c>
      <c r="K139" s="26">
        <v>9061.1</v>
      </c>
      <c r="L139" s="27">
        <v>325</v>
      </c>
      <c r="M139" s="26">
        <f t="shared" si="5"/>
        <v>195021.44</v>
      </c>
      <c r="N139" s="26">
        <v>0</v>
      </c>
      <c r="O139" s="26">
        <v>0</v>
      </c>
      <c r="P139" s="26">
        <v>0</v>
      </c>
      <c r="Q139" s="26">
        <f>'Таблица 3 '!C130</f>
        <v>195021.44</v>
      </c>
      <c r="R139" s="26">
        <f t="shared" si="6"/>
        <v>195021.44</v>
      </c>
      <c r="S139" s="26">
        <v>0</v>
      </c>
      <c r="T139" s="28">
        <f t="shared" si="8"/>
        <v>21.522932094337332</v>
      </c>
      <c r="U139" s="28">
        <v>21.522932094337332</v>
      </c>
      <c r="V139" s="29" t="s">
        <v>44</v>
      </c>
    </row>
    <row r="140" spans="1:22" ht="49.5" customHeight="1" x14ac:dyDescent="0.25">
      <c r="A140" s="23">
        <v>120</v>
      </c>
      <c r="B140" s="24" t="s">
        <v>199</v>
      </c>
      <c r="C140" s="23" t="s">
        <v>51</v>
      </c>
      <c r="D140" s="23">
        <v>1982</v>
      </c>
      <c r="E140" s="23">
        <v>2021</v>
      </c>
      <c r="F140" s="23" t="s">
        <v>49</v>
      </c>
      <c r="G140" s="25">
        <v>5</v>
      </c>
      <c r="H140" s="25">
        <v>4</v>
      </c>
      <c r="I140" s="26">
        <v>3174.1</v>
      </c>
      <c r="J140" s="26">
        <v>2821.7</v>
      </c>
      <c r="K140" s="26">
        <v>2465.6999999999998</v>
      </c>
      <c r="L140" s="27">
        <v>131</v>
      </c>
      <c r="M140" s="26">
        <f t="shared" si="5"/>
        <v>548612.81000000006</v>
      </c>
      <c r="N140" s="26">
        <v>0</v>
      </c>
      <c r="O140" s="26">
        <v>0</v>
      </c>
      <c r="P140" s="26">
        <v>0</v>
      </c>
      <c r="Q140" s="26">
        <f>'Таблица 3 '!C131</f>
        <v>548612.81000000006</v>
      </c>
      <c r="R140" s="26">
        <f t="shared" si="6"/>
        <v>548612.81000000006</v>
      </c>
      <c r="S140" s="26">
        <v>0</v>
      </c>
      <c r="T140" s="28">
        <f t="shared" si="8"/>
        <v>194.42634227593297</v>
      </c>
      <c r="U140" s="28">
        <v>194.42634227593297</v>
      </c>
      <c r="V140" s="29" t="s">
        <v>44</v>
      </c>
    </row>
    <row r="141" spans="1:22" ht="45" x14ac:dyDescent="0.25">
      <c r="A141" s="23">
        <v>121</v>
      </c>
      <c r="B141" s="24" t="s">
        <v>200</v>
      </c>
      <c r="C141" s="23" t="s">
        <v>42</v>
      </c>
      <c r="D141" s="23">
        <v>1971</v>
      </c>
      <c r="E141" s="23" t="s">
        <v>39</v>
      </c>
      <c r="F141" s="23" t="s">
        <v>53</v>
      </c>
      <c r="G141" s="25">
        <v>5</v>
      </c>
      <c r="H141" s="25">
        <v>5</v>
      </c>
      <c r="I141" s="26">
        <v>5943.4</v>
      </c>
      <c r="J141" s="26">
        <v>4453.8</v>
      </c>
      <c r="K141" s="26">
        <v>4408</v>
      </c>
      <c r="L141" s="27">
        <v>185</v>
      </c>
      <c r="M141" s="26">
        <f t="shared" si="5"/>
        <v>7401997.2000000002</v>
      </c>
      <c r="N141" s="26">
        <v>0</v>
      </c>
      <c r="O141" s="26">
        <v>0</v>
      </c>
      <c r="P141" s="26">
        <v>0</v>
      </c>
      <c r="Q141" s="26">
        <f>'Таблица 3 '!C132</f>
        <v>7401997.2000000002</v>
      </c>
      <c r="R141" s="26">
        <f t="shared" si="6"/>
        <v>7401997.2000000002</v>
      </c>
      <c r="S141" s="26">
        <v>0</v>
      </c>
      <c r="T141" s="28">
        <f t="shared" si="8"/>
        <v>1661.9509632224167</v>
      </c>
      <c r="U141" s="28">
        <v>1661.9509632224167</v>
      </c>
      <c r="V141" s="29" t="s">
        <v>44</v>
      </c>
    </row>
    <row r="142" spans="1:22" ht="45" x14ac:dyDescent="0.25">
      <c r="A142" s="23">
        <v>122</v>
      </c>
      <c r="B142" s="24" t="s">
        <v>201</v>
      </c>
      <c r="C142" s="23" t="s">
        <v>42</v>
      </c>
      <c r="D142" s="23">
        <v>1991</v>
      </c>
      <c r="E142" s="23" t="s">
        <v>39</v>
      </c>
      <c r="F142" s="23" t="s">
        <v>53</v>
      </c>
      <c r="G142" s="25">
        <v>10</v>
      </c>
      <c r="H142" s="25">
        <v>4</v>
      </c>
      <c r="I142" s="26">
        <v>10545.06</v>
      </c>
      <c r="J142" s="26">
        <v>8316.35</v>
      </c>
      <c r="K142" s="26">
        <v>8316.35</v>
      </c>
      <c r="L142" s="27">
        <v>305</v>
      </c>
      <c r="M142" s="26">
        <f t="shared" si="5"/>
        <v>10371668.4</v>
      </c>
      <c r="N142" s="26">
        <v>0</v>
      </c>
      <c r="O142" s="26">
        <v>0</v>
      </c>
      <c r="P142" s="26">
        <v>0</v>
      </c>
      <c r="Q142" s="26">
        <f>'Таблица 3 '!C133</f>
        <v>10371668.4</v>
      </c>
      <c r="R142" s="26">
        <f t="shared" si="6"/>
        <v>10371668.4</v>
      </c>
      <c r="S142" s="26">
        <v>0</v>
      </c>
      <c r="T142" s="28">
        <f t="shared" si="8"/>
        <v>1247.1418831578758</v>
      </c>
      <c r="U142" s="28">
        <v>1247.1418831578758</v>
      </c>
      <c r="V142" s="29" t="s">
        <v>44</v>
      </c>
    </row>
    <row r="143" spans="1:22" ht="44.25" customHeight="1" x14ac:dyDescent="0.25">
      <c r="A143" s="23">
        <v>123</v>
      </c>
      <c r="B143" s="24" t="s">
        <v>202</v>
      </c>
      <c r="C143" s="23" t="s">
        <v>51</v>
      </c>
      <c r="D143" s="23">
        <v>1975</v>
      </c>
      <c r="E143" s="23" t="s">
        <v>38</v>
      </c>
      <c r="F143" s="23" t="s">
        <v>75</v>
      </c>
      <c r="G143" s="25">
        <v>5</v>
      </c>
      <c r="H143" s="25">
        <v>6</v>
      </c>
      <c r="I143" s="26">
        <v>5848.5</v>
      </c>
      <c r="J143" s="26">
        <v>4848.2</v>
      </c>
      <c r="K143" s="26">
        <v>3931.8</v>
      </c>
      <c r="L143" s="27">
        <v>210</v>
      </c>
      <c r="M143" s="26">
        <f t="shared" si="5"/>
        <v>2903566</v>
      </c>
      <c r="N143" s="26">
        <v>0</v>
      </c>
      <c r="O143" s="26">
        <v>0</v>
      </c>
      <c r="P143" s="26">
        <v>0</v>
      </c>
      <c r="Q143" s="26">
        <f>'Таблица 3 '!C134</f>
        <v>2903566</v>
      </c>
      <c r="R143" s="26">
        <f t="shared" si="6"/>
        <v>2903566</v>
      </c>
      <c r="S143" s="26">
        <v>0</v>
      </c>
      <c r="T143" s="28">
        <f t="shared" si="8"/>
        <v>598.8956726207665</v>
      </c>
      <c r="U143" s="28">
        <v>598.8956726207665</v>
      </c>
      <c r="V143" s="29" t="s">
        <v>44</v>
      </c>
    </row>
    <row r="144" spans="1:22" ht="45" x14ac:dyDescent="0.25">
      <c r="A144" s="23">
        <v>124</v>
      </c>
      <c r="B144" s="24" t="s">
        <v>203</v>
      </c>
      <c r="C144" s="23" t="s">
        <v>42</v>
      </c>
      <c r="D144" s="23">
        <v>1945</v>
      </c>
      <c r="E144" s="23" t="s">
        <v>39</v>
      </c>
      <c r="F144" s="23" t="s">
        <v>43</v>
      </c>
      <c r="G144" s="25">
        <v>4</v>
      </c>
      <c r="H144" s="25">
        <v>4</v>
      </c>
      <c r="I144" s="26">
        <v>3103.1</v>
      </c>
      <c r="J144" s="26">
        <v>2708.7</v>
      </c>
      <c r="K144" s="26">
        <v>2708.7</v>
      </c>
      <c r="L144" s="27">
        <v>62</v>
      </c>
      <c r="M144" s="26">
        <f t="shared" si="5"/>
        <v>854170.67</v>
      </c>
      <c r="N144" s="26">
        <v>0</v>
      </c>
      <c r="O144" s="26">
        <v>0</v>
      </c>
      <c r="P144" s="26">
        <v>0</v>
      </c>
      <c r="Q144" s="26">
        <f>'Таблица 3 '!C135</f>
        <v>854170.67</v>
      </c>
      <c r="R144" s="26">
        <f t="shared" si="6"/>
        <v>854170.67</v>
      </c>
      <c r="S144" s="26">
        <v>0</v>
      </c>
      <c r="T144" s="28">
        <f t="shared" si="8"/>
        <v>315.34340089341754</v>
      </c>
      <c r="U144" s="28">
        <v>315.34340089341754</v>
      </c>
      <c r="V144" s="29" t="s">
        <v>44</v>
      </c>
    </row>
    <row r="145" spans="1:24" ht="45" customHeight="1" x14ac:dyDescent="0.25">
      <c r="A145" s="23">
        <v>125</v>
      </c>
      <c r="B145" s="24" t="s">
        <v>204</v>
      </c>
      <c r="C145" s="23" t="s">
        <v>51</v>
      </c>
      <c r="D145" s="23">
        <v>1992</v>
      </c>
      <c r="E145" s="23">
        <v>2018</v>
      </c>
      <c r="F145" s="23" t="s">
        <v>49</v>
      </c>
      <c r="G145" s="25">
        <v>10</v>
      </c>
      <c r="H145" s="25">
        <v>6</v>
      </c>
      <c r="I145" s="26">
        <v>12951.1</v>
      </c>
      <c r="J145" s="26">
        <v>12946.9</v>
      </c>
      <c r="K145" s="26">
        <v>12057.3</v>
      </c>
      <c r="L145" s="27">
        <v>471</v>
      </c>
      <c r="M145" s="26">
        <f t="shared" si="5"/>
        <v>549206.63</v>
      </c>
      <c r="N145" s="26">
        <v>0</v>
      </c>
      <c r="O145" s="26">
        <v>0</v>
      </c>
      <c r="P145" s="26">
        <v>0</v>
      </c>
      <c r="Q145" s="26">
        <f>'Таблица 3 '!C136</f>
        <v>549206.63</v>
      </c>
      <c r="R145" s="26">
        <f t="shared" si="6"/>
        <v>549206.63</v>
      </c>
      <c r="S145" s="26">
        <v>0</v>
      </c>
      <c r="T145" s="28">
        <f t="shared" si="8"/>
        <v>42.41993295692405</v>
      </c>
      <c r="U145" s="28">
        <v>42.41993295692405</v>
      </c>
      <c r="V145" s="29" t="s">
        <v>44</v>
      </c>
    </row>
    <row r="146" spans="1:24" ht="45" customHeight="1" x14ac:dyDescent="0.25">
      <c r="A146" s="23">
        <v>126</v>
      </c>
      <c r="B146" s="24" t="s">
        <v>205</v>
      </c>
      <c r="C146" s="23" t="s">
        <v>51</v>
      </c>
      <c r="D146" s="23">
        <v>2011</v>
      </c>
      <c r="E146" s="23" t="s">
        <v>38</v>
      </c>
      <c r="F146" s="23" t="s">
        <v>75</v>
      </c>
      <c r="G146" s="25">
        <v>9</v>
      </c>
      <c r="H146" s="25">
        <v>4</v>
      </c>
      <c r="I146" s="26">
        <v>10276.200000000001</v>
      </c>
      <c r="J146" s="26">
        <v>7490.3</v>
      </c>
      <c r="K146" s="26">
        <v>2323.6</v>
      </c>
      <c r="L146" s="27">
        <v>346</v>
      </c>
      <c r="M146" s="26">
        <f t="shared" si="5"/>
        <v>4100708.0300000003</v>
      </c>
      <c r="N146" s="26">
        <v>0</v>
      </c>
      <c r="O146" s="26">
        <v>0</v>
      </c>
      <c r="P146" s="26">
        <v>0</v>
      </c>
      <c r="Q146" s="26">
        <f>'Таблица 3 '!C137</f>
        <v>4100708.0300000003</v>
      </c>
      <c r="R146" s="26">
        <f t="shared" si="6"/>
        <v>4100708.0300000003</v>
      </c>
      <c r="S146" s="26">
        <v>0</v>
      </c>
      <c r="T146" s="28">
        <f t="shared" si="8"/>
        <v>547.46913074242684</v>
      </c>
      <c r="U146" s="28">
        <v>547.46913074242684</v>
      </c>
      <c r="V146" s="29" t="s">
        <v>44</v>
      </c>
    </row>
    <row r="147" spans="1:24" ht="45" customHeight="1" x14ac:dyDescent="0.25">
      <c r="A147" s="23">
        <v>127</v>
      </c>
      <c r="B147" s="24" t="s">
        <v>206</v>
      </c>
      <c r="C147" s="23" t="s">
        <v>51</v>
      </c>
      <c r="D147" s="23">
        <v>1972</v>
      </c>
      <c r="E147" s="23" t="s">
        <v>38</v>
      </c>
      <c r="F147" s="23" t="s">
        <v>75</v>
      </c>
      <c r="G147" s="25">
        <v>6</v>
      </c>
      <c r="H147" s="25">
        <v>6</v>
      </c>
      <c r="I147" s="26">
        <v>7394.8</v>
      </c>
      <c r="J147" s="26">
        <v>5427.1</v>
      </c>
      <c r="K147" s="26">
        <v>5290.7</v>
      </c>
      <c r="L147" s="27">
        <v>231</v>
      </c>
      <c r="M147" s="26">
        <f t="shared" si="5"/>
        <v>1882864.8</v>
      </c>
      <c r="N147" s="26">
        <v>0</v>
      </c>
      <c r="O147" s="26">
        <v>0</v>
      </c>
      <c r="P147" s="26">
        <v>0</v>
      </c>
      <c r="Q147" s="26">
        <f>'Таблица 3 '!C138</f>
        <v>1882864.8</v>
      </c>
      <c r="R147" s="26">
        <f t="shared" si="6"/>
        <v>1882864.8</v>
      </c>
      <c r="S147" s="26">
        <v>0</v>
      </c>
      <c r="T147" s="28">
        <f t="shared" si="8"/>
        <v>346.93755412651325</v>
      </c>
      <c r="U147" s="28">
        <v>346.93755412651325</v>
      </c>
      <c r="V147" s="29" t="s">
        <v>44</v>
      </c>
    </row>
    <row r="148" spans="1:24" ht="45" customHeight="1" x14ac:dyDescent="0.25">
      <c r="A148" s="23">
        <v>128</v>
      </c>
      <c r="B148" s="24" t="s">
        <v>207</v>
      </c>
      <c r="C148" s="23" t="s">
        <v>51</v>
      </c>
      <c r="D148" s="23">
        <v>1980</v>
      </c>
      <c r="E148" s="23" t="s">
        <v>38</v>
      </c>
      <c r="F148" s="23" t="s">
        <v>75</v>
      </c>
      <c r="G148" s="25">
        <v>5</v>
      </c>
      <c r="H148" s="25">
        <v>8</v>
      </c>
      <c r="I148" s="26">
        <v>5545.8</v>
      </c>
      <c r="J148" s="26">
        <v>4972.6000000000004</v>
      </c>
      <c r="K148" s="26">
        <v>3942.3</v>
      </c>
      <c r="L148" s="27">
        <v>176</v>
      </c>
      <c r="M148" s="26">
        <f t="shared" si="5"/>
        <v>2945897.4</v>
      </c>
      <c r="N148" s="26">
        <v>0</v>
      </c>
      <c r="O148" s="26">
        <v>0</v>
      </c>
      <c r="P148" s="26">
        <v>0</v>
      </c>
      <c r="Q148" s="26">
        <f>'Таблица 3 '!C139</f>
        <v>2945897.4</v>
      </c>
      <c r="R148" s="26">
        <f t="shared" si="6"/>
        <v>2945897.4</v>
      </c>
      <c r="S148" s="26">
        <v>0</v>
      </c>
      <c r="T148" s="28">
        <f t="shared" si="8"/>
        <v>592.42597433937976</v>
      </c>
      <c r="U148" s="28">
        <v>592.42597433937976</v>
      </c>
      <c r="V148" s="29" t="s">
        <v>44</v>
      </c>
    </row>
    <row r="149" spans="1:24" ht="45" x14ac:dyDescent="0.25">
      <c r="A149" s="23">
        <v>129</v>
      </c>
      <c r="B149" s="24" t="s">
        <v>208</v>
      </c>
      <c r="C149" s="23" t="s">
        <v>42</v>
      </c>
      <c r="D149" s="23">
        <v>1964</v>
      </c>
      <c r="E149" s="23" t="s">
        <v>39</v>
      </c>
      <c r="F149" s="23" t="s">
        <v>43</v>
      </c>
      <c r="G149" s="25">
        <v>5</v>
      </c>
      <c r="H149" s="25">
        <v>3</v>
      </c>
      <c r="I149" s="26">
        <v>2605.6999999999998</v>
      </c>
      <c r="J149" s="26">
        <v>2149.6999999999998</v>
      </c>
      <c r="K149" s="26">
        <v>2149.6999999999998</v>
      </c>
      <c r="L149" s="27">
        <v>64</v>
      </c>
      <c r="M149" s="26">
        <f t="shared" ref="M149:M176" si="9">SUM(N149:Q149)</f>
        <v>3088040.65</v>
      </c>
      <c r="N149" s="26">
        <v>0</v>
      </c>
      <c r="O149" s="26">
        <v>0</v>
      </c>
      <c r="P149" s="26">
        <v>0</v>
      </c>
      <c r="Q149" s="26">
        <f>'Таблица 3 '!C140</f>
        <v>3088040.65</v>
      </c>
      <c r="R149" s="26">
        <f t="shared" ref="R149:R176" si="10">Q149</f>
        <v>3088040.65</v>
      </c>
      <c r="S149" s="26">
        <v>0</v>
      </c>
      <c r="T149" s="28">
        <f t="shared" si="8"/>
        <v>1436.4984183839606</v>
      </c>
      <c r="U149" s="28">
        <v>1436.4984183839606</v>
      </c>
      <c r="V149" s="29" t="s">
        <v>44</v>
      </c>
    </row>
    <row r="150" spans="1:24" ht="60" x14ac:dyDescent="0.25">
      <c r="A150" s="23">
        <v>130</v>
      </c>
      <c r="B150" s="24" t="s">
        <v>209</v>
      </c>
      <c r="C150" s="23" t="s">
        <v>154</v>
      </c>
      <c r="D150" s="23">
        <v>1994</v>
      </c>
      <c r="E150" s="23" t="s">
        <v>38</v>
      </c>
      <c r="F150" s="23" t="s">
        <v>75</v>
      </c>
      <c r="G150" s="25">
        <v>10</v>
      </c>
      <c r="H150" s="25">
        <v>6</v>
      </c>
      <c r="I150" s="26">
        <v>12197.2</v>
      </c>
      <c r="J150" s="26">
        <v>12090</v>
      </c>
      <c r="K150" s="26">
        <v>11340</v>
      </c>
      <c r="L150" s="27">
        <v>322</v>
      </c>
      <c r="M150" s="26">
        <f t="shared" si="9"/>
        <v>8443293.3900000006</v>
      </c>
      <c r="N150" s="26">
        <v>0</v>
      </c>
      <c r="O150" s="26">
        <v>0</v>
      </c>
      <c r="P150" s="26">
        <v>0</v>
      </c>
      <c r="Q150" s="26">
        <f>'Таблица 3 '!C141</f>
        <v>8443293.3900000006</v>
      </c>
      <c r="R150" s="26">
        <f t="shared" si="10"/>
        <v>8443293.3900000006</v>
      </c>
      <c r="S150" s="26">
        <v>0</v>
      </c>
      <c r="T150" s="28">
        <f t="shared" si="8"/>
        <v>698.37000744416878</v>
      </c>
      <c r="U150" s="28">
        <v>698.37000744416878</v>
      </c>
      <c r="V150" s="29" t="s">
        <v>44</v>
      </c>
    </row>
    <row r="151" spans="1:24" s="4" customFormat="1" ht="47.25" customHeight="1" x14ac:dyDescent="0.25">
      <c r="A151" s="23">
        <v>131</v>
      </c>
      <c r="B151" s="24" t="s">
        <v>210</v>
      </c>
      <c r="C151" s="23" t="s">
        <v>211</v>
      </c>
      <c r="D151" s="23">
        <v>1994</v>
      </c>
      <c r="E151" s="23" t="s">
        <v>38</v>
      </c>
      <c r="F151" s="23" t="s">
        <v>49</v>
      </c>
      <c r="G151" s="25">
        <v>10</v>
      </c>
      <c r="H151" s="25">
        <v>1</v>
      </c>
      <c r="I151" s="26">
        <v>5548.7</v>
      </c>
      <c r="J151" s="26">
        <v>4663</v>
      </c>
      <c r="K151" s="26">
        <v>4663</v>
      </c>
      <c r="L151" s="27">
        <v>163</v>
      </c>
      <c r="M151" s="26">
        <f t="shared" si="9"/>
        <v>2154990</v>
      </c>
      <c r="N151" s="26">
        <v>0</v>
      </c>
      <c r="O151" s="26">
        <v>0</v>
      </c>
      <c r="P151" s="26">
        <v>0</v>
      </c>
      <c r="Q151" s="26">
        <f>'Таблица 3 '!C142</f>
        <v>2154990</v>
      </c>
      <c r="R151" s="26">
        <f t="shared" si="10"/>
        <v>2154990</v>
      </c>
      <c r="S151" s="26">
        <v>0</v>
      </c>
      <c r="T151" s="28">
        <f t="shared" si="8"/>
        <v>462.14668668239329</v>
      </c>
      <c r="U151" s="28">
        <v>698.37000744416878</v>
      </c>
      <c r="V151" s="29" t="s">
        <v>44</v>
      </c>
      <c r="W151" s="3"/>
      <c r="X151" s="3"/>
    </row>
    <row r="152" spans="1:24" ht="45" x14ac:dyDescent="0.25">
      <c r="A152" s="23">
        <v>132</v>
      </c>
      <c r="B152" s="24" t="s">
        <v>212</v>
      </c>
      <c r="C152" s="23" t="s">
        <v>42</v>
      </c>
      <c r="D152" s="23" t="s">
        <v>56</v>
      </c>
      <c r="E152" s="23">
        <v>2020</v>
      </c>
      <c r="F152" s="23" t="s">
        <v>49</v>
      </c>
      <c r="G152" s="25">
        <v>9</v>
      </c>
      <c r="H152" s="25">
        <v>1</v>
      </c>
      <c r="I152" s="26">
        <v>3810.71</v>
      </c>
      <c r="J152" s="26">
        <v>3602.9</v>
      </c>
      <c r="K152" s="26">
        <v>3394.8</v>
      </c>
      <c r="L152" s="27">
        <v>165</v>
      </c>
      <c r="M152" s="26">
        <f t="shared" si="9"/>
        <v>4328982.4000000004</v>
      </c>
      <c r="N152" s="26">
        <v>0</v>
      </c>
      <c r="O152" s="26">
        <v>0</v>
      </c>
      <c r="P152" s="26">
        <v>0</v>
      </c>
      <c r="Q152" s="26">
        <f>'Таблица 3 '!C143</f>
        <v>4328982.4000000004</v>
      </c>
      <c r="R152" s="26">
        <f t="shared" si="10"/>
        <v>4328982.4000000004</v>
      </c>
      <c r="S152" s="26">
        <v>0</v>
      </c>
      <c r="T152" s="28">
        <f t="shared" si="8"/>
        <v>1201.5272141885705</v>
      </c>
      <c r="U152" s="28">
        <v>1201.5272141885705</v>
      </c>
      <c r="V152" s="29" t="s">
        <v>44</v>
      </c>
    </row>
    <row r="153" spans="1:24" ht="45" x14ac:dyDescent="0.25">
      <c r="A153" s="23">
        <v>133</v>
      </c>
      <c r="B153" s="24" t="s">
        <v>213</v>
      </c>
      <c r="C153" s="23" t="s">
        <v>42</v>
      </c>
      <c r="D153" s="23" t="s">
        <v>177</v>
      </c>
      <c r="E153" s="23" t="s">
        <v>39</v>
      </c>
      <c r="F153" s="23" t="s">
        <v>64</v>
      </c>
      <c r="G153" s="25">
        <v>2</v>
      </c>
      <c r="H153" s="25">
        <v>1</v>
      </c>
      <c r="I153" s="26">
        <v>508.9</v>
      </c>
      <c r="J153" s="26">
        <v>279</v>
      </c>
      <c r="K153" s="26">
        <v>242.4</v>
      </c>
      <c r="L153" s="27">
        <v>11</v>
      </c>
      <c r="M153" s="26">
        <f t="shared" si="9"/>
        <v>981961.08000000007</v>
      </c>
      <c r="N153" s="26">
        <v>0</v>
      </c>
      <c r="O153" s="26">
        <v>0</v>
      </c>
      <c r="P153" s="26">
        <v>0</v>
      </c>
      <c r="Q153" s="26">
        <f>'Таблица 3 '!C144</f>
        <v>981961.08000000007</v>
      </c>
      <c r="R153" s="26">
        <f t="shared" si="10"/>
        <v>981961.08000000007</v>
      </c>
      <c r="S153" s="26">
        <v>0</v>
      </c>
      <c r="T153" s="28">
        <f t="shared" si="8"/>
        <v>3519.5737634408606</v>
      </c>
      <c r="U153" s="28">
        <v>3519.5737634408606</v>
      </c>
      <c r="V153" s="29" t="s">
        <v>44</v>
      </c>
    </row>
    <row r="154" spans="1:24" ht="45" x14ac:dyDescent="0.25">
      <c r="A154" s="23">
        <v>134</v>
      </c>
      <c r="B154" s="24" t="s">
        <v>214</v>
      </c>
      <c r="C154" s="23" t="s">
        <v>42</v>
      </c>
      <c r="D154" s="23">
        <v>1992</v>
      </c>
      <c r="E154" s="23" t="s">
        <v>39</v>
      </c>
      <c r="F154" s="23" t="s">
        <v>53</v>
      </c>
      <c r="G154" s="25">
        <v>9</v>
      </c>
      <c r="H154" s="25">
        <v>2</v>
      </c>
      <c r="I154" s="26">
        <v>4896.38</v>
      </c>
      <c r="J154" s="26">
        <v>4191.5</v>
      </c>
      <c r="K154" s="26">
        <v>4170.6000000000004</v>
      </c>
      <c r="L154" s="27">
        <v>154</v>
      </c>
      <c r="M154" s="26">
        <f t="shared" si="9"/>
        <v>5353014</v>
      </c>
      <c r="N154" s="26">
        <v>0</v>
      </c>
      <c r="O154" s="26">
        <v>0</v>
      </c>
      <c r="P154" s="26">
        <v>0</v>
      </c>
      <c r="Q154" s="26">
        <f>'Таблица 3 '!C145</f>
        <v>5353014</v>
      </c>
      <c r="R154" s="26">
        <f t="shared" si="10"/>
        <v>5353014</v>
      </c>
      <c r="S154" s="26">
        <v>0</v>
      </c>
      <c r="T154" s="28">
        <f t="shared" si="8"/>
        <v>1277.1117738279852</v>
      </c>
      <c r="U154" s="28">
        <v>1277.1117738279852</v>
      </c>
      <c r="V154" s="29" t="s">
        <v>44</v>
      </c>
    </row>
    <row r="155" spans="1:24" ht="45.75" customHeight="1" x14ac:dyDescent="0.25">
      <c r="A155" s="23">
        <v>135</v>
      </c>
      <c r="B155" s="24" t="s">
        <v>215</v>
      </c>
      <c r="C155" s="23" t="s">
        <v>51</v>
      </c>
      <c r="D155" s="23">
        <v>1963</v>
      </c>
      <c r="E155" s="23">
        <v>2022</v>
      </c>
      <c r="F155" s="23" t="s">
        <v>75</v>
      </c>
      <c r="G155" s="25">
        <v>4</v>
      </c>
      <c r="H155" s="25">
        <v>3</v>
      </c>
      <c r="I155" s="26">
        <v>2002.6</v>
      </c>
      <c r="J155" s="26">
        <v>1990.4</v>
      </c>
      <c r="K155" s="26">
        <v>1452.6</v>
      </c>
      <c r="L155" s="27">
        <v>101</v>
      </c>
      <c r="M155" s="26">
        <f t="shared" si="9"/>
        <v>223962</v>
      </c>
      <c r="N155" s="26">
        <v>0</v>
      </c>
      <c r="O155" s="26">
        <v>0</v>
      </c>
      <c r="P155" s="26">
        <v>0</v>
      </c>
      <c r="Q155" s="26">
        <f>'Таблица 3 '!C146</f>
        <v>223962</v>
      </c>
      <c r="R155" s="26">
        <f t="shared" si="10"/>
        <v>223962</v>
      </c>
      <c r="S155" s="26">
        <v>0</v>
      </c>
      <c r="T155" s="28">
        <f t="shared" si="8"/>
        <v>112.52110128617363</v>
      </c>
      <c r="U155" s="28">
        <v>112.52110128617363</v>
      </c>
      <c r="V155" s="29" t="s">
        <v>44</v>
      </c>
    </row>
    <row r="156" spans="1:24" ht="45.75" customHeight="1" x14ac:dyDescent="0.25">
      <c r="A156" s="23">
        <v>136</v>
      </c>
      <c r="B156" s="24" t="s">
        <v>216</v>
      </c>
      <c r="C156" s="23" t="s">
        <v>51</v>
      </c>
      <c r="D156" s="23">
        <v>1963</v>
      </c>
      <c r="E156" s="23" t="s">
        <v>38</v>
      </c>
      <c r="F156" s="23" t="s">
        <v>75</v>
      </c>
      <c r="G156" s="25">
        <v>4</v>
      </c>
      <c r="H156" s="25">
        <v>3</v>
      </c>
      <c r="I156" s="26">
        <v>2810.4</v>
      </c>
      <c r="J156" s="26">
        <v>1939.5</v>
      </c>
      <c r="K156" s="26">
        <v>1784.2</v>
      </c>
      <c r="L156" s="27">
        <v>119</v>
      </c>
      <c r="M156" s="26">
        <f t="shared" si="9"/>
        <v>1403927</v>
      </c>
      <c r="N156" s="26">
        <v>0</v>
      </c>
      <c r="O156" s="26">
        <v>0</v>
      </c>
      <c r="P156" s="26">
        <v>0</v>
      </c>
      <c r="Q156" s="26">
        <f>'Таблица 3 '!C147</f>
        <v>1403927</v>
      </c>
      <c r="R156" s="26">
        <f t="shared" si="10"/>
        <v>1403927</v>
      </c>
      <c r="S156" s="26">
        <v>0</v>
      </c>
      <c r="T156" s="28">
        <f t="shared" si="8"/>
        <v>723.86027326630574</v>
      </c>
      <c r="U156" s="28">
        <v>723.86027326630574</v>
      </c>
      <c r="V156" s="29" t="s">
        <v>44</v>
      </c>
    </row>
    <row r="157" spans="1:24" ht="45" x14ac:dyDescent="0.25">
      <c r="A157" s="23">
        <v>137</v>
      </c>
      <c r="B157" s="24" t="s">
        <v>217</v>
      </c>
      <c r="C157" s="23" t="s">
        <v>42</v>
      </c>
      <c r="D157" s="23" t="s">
        <v>218</v>
      </c>
      <c r="E157" s="23">
        <v>2021</v>
      </c>
      <c r="F157" s="23" t="s">
        <v>49</v>
      </c>
      <c r="G157" s="25">
        <v>5</v>
      </c>
      <c r="H157" s="25">
        <v>4</v>
      </c>
      <c r="I157" s="26">
        <v>4465.7</v>
      </c>
      <c r="J157" s="26">
        <v>3358.4</v>
      </c>
      <c r="K157" s="26">
        <v>3121.3</v>
      </c>
      <c r="L157" s="27">
        <v>136</v>
      </c>
      <c r="M157" s="26">
        <f t="shared" si="9"/>
        <v>695817.26</v>
      </c>
      <c r="N157" s="26">
        <v>0</v>
      </c>
      <c r="O157" s="26">
        <v>0</v>
      </c>
      <c r="P157" s="26">
        <v>0</v>
      </c>
      <c r="Q157" s="26">
        <f>'Таблица 3 '!C148</f>
        <v>695817.26</v>
      </c>
      <c r="R157" s="26">
        <f t="shared" si="10"/>
        <v>695817.26</v>
      </c>
      <c r="S157" s="26">
        <v>0</v>
      </c>
      <c r="T157" s="28">
        <f t="shared" si="8"/>
        <v>207.18713077656025</v>
      </c>
      <c r="U157" s="28">
        <v>207.18713077656025</v>
      </c>
      <c r="V157" s="29" t="s">
        <v>44</v>
      </c>
    </row>
    <row r="158" spans="1:24" ht="45" x14ac:dyDescent="0.25">
      <c r="A158" s="23">
        <v>138</v>
      </c>
      <c r="B158" s="24" t="s">
        <v>219</v>
      </c>
      <c r="C158" s="23" t="s">
        <v>42</v>
      </c>
      <c r="D158" s="23">
        <v>1991</v>
      </c>
      <c r="E158" s="23" t="s">
        <v>39</v>
      </c>
      <c r="F158" s="23" t="s">
        <v>43</v>
      </c>
      <c r="G158" s="25">
        <v>5</v>
      </c>
      <c r="H158" s="25">
        <v>6</v>
      </c>
      <c r="I158" s="26">
        <v>5345.9</v>
      </c>
      <c r="J158" s="26">
        <v>4312.5</v>
      </c>
      <c r="K158" s="26">
        <v>3420.6</v>
      </c>
      <c r="L158" s="27">
        <v>124</v>
      </c>
      <c r="M158" s="26">
        <f t="shared" si="9"/>
        <v>6643239.7999999998</v>
      </c>
      <c r="N158" s="26">
        <v>0</v>
      </c>
      <c r="O158" s="26">
        <v>0</v>
      </c>
      <c r="P158" s="26">
        <v>0</v>
      </c>
      <c r="Q158" s="26">
        <f>'Таблица 3 '!C149</f>
        <v>6643239.7999999998</v>
      </c>
      <c r="R158" s="26">
        <f t="shared" si="10"/>
        <v>6643239.7999999998</v>
      </c>
      <c r="S158" s="26">
        <v>0</v>
      </c>
      <c r="T158" s="28">
        <f t="shared" si="8"/>
        <v>1540.4614028985507</v>
      </c>
      <c r="U158" s="28">
        <v>1540.4614028985507</v>
      </c>
      <c r="V158" s="29" t="s">
        <v>44</v>
      </c>
    </row>
    <row r="159" spans="1:24" ht="45" x14ac:dyDescent="0.25">
      <c r="A159" s="23">
        <v>139</v>
      </c>
      <c r="B159" s="24" t="s">
        <v>220</v>
      </c>
      <c r="C159" s="23" t="s">
        <v>42</v>
      </c>
      <c r="D159" s="23">
        <v>1984</v>
      </c>
      <c r="E159" s="23" t="s">
        <v>39</v>
      </c>
      <c r="F159" s="23" t="s">
        <v>43</v>
      </c>
      <c r="G159" s="25">
        <v>5</v>
      </c>
      <c r="H159" s="25">
        <v>17</v>
      </c>
      <c r="I159" s="26">
        <v>18787</v>
      </c>
      <c r="J159" s="26">
        <v>14649.1</v>
      </c>
      <c r="K159" s="26">
        <v>14649.1</v>
      </c>
      <c r="L159" s="27">
        <v>454</v>
      </c>
      <c r="M159" s="26">
        <f t="shared" si="9"/>
        <v>17299260</v>
      </c>
      <c r="N159" s="26">
        <v>0</v>
      </c>
      <c r="O159" s="26">
        <v>0</v>
      </c>
      <c r="P159" s="26">
        <v>0</v>
      </c>
      <c r="Q159" s="26">
        <f>'Таблица 3 '!C150</f>
        <v>17299260</v>
      </c>
      <c r="R159" s="26">
        <f t="shared" si="10"/>
        <v>17299260</v>
      </c>
      <c r="S159" s="26">
        <v>0</v>
      </c>
      <c r="T159" s="28">
        <f t="shared" si="8"/>
        <v>1180.9094074038678</v>
      </c>
      <c r="U159" s="28">
        <v>1180.9094074038678</v>
      </c>
      <c r="V159" s="29" t="s">
        <v>44</v>
      </c>
    </row>
    <row r="160" spans="1:24" ht="47.25" customHeight="1" x14ac:dyDescent="0.25">
      <c r="A160" s="23">
        <v>140</v>
      </c>
      <c r="B160" s="24" t="s">
        <v>221</v>
      </c>
      <c r="C160" s="23" t="s">
        <v>51</v>
      </c>
      <c r="D160" s="23">
        <v>2004</v>
      </c>
      <c r="E160" s="23" t="s">
        <v>38</v>
      </c>
      <c r="F160" s="23" t="s">
        <v>75</v>
      </c>
      <c r="G160" s="25">
        <v>5</v>
      </c>
      <c r="H160" s="25">
        <v>1</v>
      </c>
      <c r="I160" s="26">
        <v>3458</v>
      </c>
      <c r="J160" s="26">
        <v>1707.82</v>
      </c>
      <c r="K160" s="26">
        <v>1707.82</v>
      </c>
      <c r="L160" s="27">
        <v>48</v>
      </c>
      <c r="M160" s="26">
        <f t="shared" si="9"/>
        <v>466343.35</v>
      </c>
      <c r="N160" s="26">
        <v>0</v>
      </c>
      <c r="O160" s="26">
        <v>0</v>
      </c>
      <c r="P160" s="26">
        <v>0</v>
      </c>
      <c r="Q160" s="26">
        <f>'Таблица 3 '!C151</f>
        <v>466343.35</v>
      </c>
      <c r="R160" s="26">
        <f t="shared" si="10"/>
        <v>466343.35</v>
      </c>
      <c r="S160" s="26">
        <v>0</v>
      </c>
      <c r="T160" s="28">
        <f t="shared" si="8"/>
        <v>273.06352543008046</v>
      </c>
      <c r="U160" s="28">
        <v>273.06352543008046</v>
      </c>
      <c r="V160" s="29" t="s">
        <v>44</v>
      </c>
    </row>
    <row r="161" spans="1:22" ht="47.25" customHeight="1" x14ac:dyDescent="0.25">
      <c r="A161" s="23">
        <v>141</v>
      </c>
      <c r="B161" s="24" t="s">
        <v>222</v>
      </c>
      <c r="C161" s="23" t="s">
        <v>51</v>
      </c>
      <c r="D161" s="23">
        <v>2014</v>
      </c>
      <c r="E161" s="23" t="s">
        <v>38</v>
      </c>
      <c r="F161" s="23" t="s">
        <v>75</v>
      </c>
      <c r="G161" s="25">
        <v>9</v>
      </c>
      <c r="H161" s="25">
        <v>3</v>
      </c>
      <c r="I161" s="26">
        <v>8403.4</v>
      </c>
      <c r="J161" s="26">
        <v>6250.5</v>
      </c>
      <c r="K161" s="26">
        <v>6250.5</v>
      </c>
      <c r="L161" s="27">
        <v>120</v>
      </c>
      <c r="M161" s="26">
        <f t="shared" si="9"/>
        <v>3511165.37</v>
      </c>
      <c r="N161" s="26">
        <v>0</v>
      </c>
      <c r="O161" s="26">
        <v>0</v>
      </c>
      <c r="P161" s="26">
        <v>0</v>
      </c>
      <c r="Q161" s="26">
        <f>'Таблица 3 '!C152</f>
        <v>3511165.37</v>
      </c>
      <c r="R161" s="26">
        <f t="shared" si="10"/>
        <v>3511165.37</v>
      </c>
      <c r="S161" s="26">
        <v>0</v>
      </c>
      <c r="T161" s="28">
        <f t="shared" si="8"/>
        <v>561.74151987840969</v>
      </c>
      <c r="U161" s="28">
        <v>561.74151987840969</v>
      </c>
      <c r="V161" s="29" t="s">
        <v>44</v>
      </c>
    </row>
    <row r="162" spans="1:22" ht="45" x14ac:dyDescent="0.25">
      <c r="A162" s="23">
        <v>142</v>
      </c>
      <c r="B162" s="24" t="s">
        <v>223</v>
      </c>
      <c r="C162" s="23" t="s">
        <v>42</v>
      </c>
      <c r="D162" s="23">
        <v>1970</v>
      </c>
      <c r="E162" s="23" t="s">
        <v>39</v>
      </c>
      <c r="F162" s="23" t="s">
        <v>43</v>
      </c>
      <c r="G162" s="25">
        <v>2</v>
      </c>
      <c r="H162" s="25">
        <v>0</v>
      </c>
      <c r="I162" s="26">
        <v>383.6</v>
      </c>
      <c r="J162" s="26">
        <v>379</v>
      </c>
      <c r="K162" s="26">
        <v>379</v>
      </c>
      <c r="L162" s="27">
        <v>10</v>
      </c>
      <c r="M162" s="26">
        <f t="shared" si="9"/>
        <v>416811.6</v>
      </c>
      <c r="N162" s="26">
        <v>0</v>
      </c>
      <c r="O162" s="26">
        <v>0</v>
      </c>
      <c r="P162" s="26">
        <v>0</v>
      </c>
      <c r="Q162" s="26">
        <f>'Таблица 3 '!C153</f>
        <v>416811.6</v>
      </c>
      <c r="R162" s="26">
        <f t="shared" si="10"/>
        <v>416811.6</v>
      </c>
      <c r="S162" s="26">
        <v>0</v>
      </c>
      <c r="T162" s="28">
        <f t="shared" si="8"/>
        <v>1099.7667546174141</v>
      </c>
      <c r="U162" s="28">
        <v>1099.7667546174141</v>
      </c>
      <c r="V162" s="29" t="s">
        <v>44</v>
      </c>
    </row>
    <row r="163" spans="1:22" ht="45" x14ac:dyDescent="0.25">
      <c r="A163" s="23">
        <v>143</v>
      </c>
      <c r="B163" s="24" t="s">
        <v>224</v>
      </c>
      <c r="C163" s="23" t="s">
        <v>42</v>
      </c>
      <c r="D163" s="23">
        <v>1968</v>
      </c>
      <c r="E163" s="23" t="s">
        <v>39</v>
      </c>
      <c r="F163" s="23" t="s">
        <v>43</v>
      </c>
      <c r="G163" s="25">
        <v>5</v>
      </c>
      <c r="H163" s="25">
        <v>4</v>
      </c>
      <c r="I163" s="26">
        <v>4187.2</v>
      </c>
      <c r="J163" s="26">
        <v>4054.1</v>
      </c>
      <c r="K163" s="26">
        <v>3462.2</v>
      </c>
      <c r="L163" s="27">
        <v>108</v>
      </c>
      <c r="M163" s="26">
        <f t="shared" si="9"/>
        <v>3173160.49</v>
      </c>
      <c r="N163" s="26">
        <v>0</v>
      </c>
      <c r="O163" s="26">
        <v>0</v>
      </c>
      <c r="P163" s="26">
        <v>0</v>
      </c>
      <c r="Q163" s="26">
        <f>'Таблица 3 '!C154</f>
        <v>3173160.49</v>
      </c>
      <c r="R163" s="26">
        <f t="shared" si="10"/>
        <v>3173160.49</v>
      </c>
      <c r="S163" s="26">
        <v>0</v>
      </c>
      <c r="T163" s="28">
        <f t="shared" si="8"/>
        <v>782.7040502207642</v>
      </c>
      <c r="U163" s="28">
        <v>782.7040502207642</v>
      </c>
      <c r="V163" s="29" t="s">
        <v>44</v>
      </c>
    </row>
    <row r="164" spans="1:22" ht="45" x14ac:dyDescent="0.25">
      <c r="A164" s="23">
        <v>144</v>
      </c>
      <c r="B164" s="24" t="s">
        <v>225</v>
      </c>
      <c r="C164" s="23" t="s">
        <v>42</v>
      </c>
      <c r="D164" s="23">
        <v>1963</v>
      </c>
      <c r="E164" s="23" t="s">
        <v>39</v>
      </c>
      <c r="F164" s="23" t="s">
        <v>43</v>
      </c>
      <c r="G164" s="25">
        <v>5</v>
      </c>
      <c r="H164" s="25">
        <v>4</v>
      </c>
      <c r="I164" s="26">
        <v>4140.12</v>
      </c>
      <c r="J164" s="26">
        <v>2884.6</v>
      </c>
      <c r="K164" s="26">
        <v>2884.6</v>
      </c>
      <c r="L164" s="27">
        <v>89</v>
      </c>
      <c r="M164" s="26">
        <f t="shared" si="9"/>
        <v>5195706</v>
      </c>
      <c r="N164" s="26">
        <v>0</v>
      </c>
      <c r="O164" s="26">
        <v>0</v>
      </c>
      <c r="P164" s="26">
        <v>0</v>
      </c>
      <c r="Q164" s="26">
        <f>'Таблица 3 '!C155</f>
        <v>5195706</v>
      </c>
      <c r="R164" s="26">
        <f t="shared" si="10"/>
        <v>5195706</v>
      </c>
      <c r="S164" s="26">
        <v>0</v>
      </c>
      <c r="T164" s="28">
        <f t="shared" si="8"/>
        <v>1801.1876863343273</v>
      </c>
      <c r="U164" s="28">
        <v>1801.1876863343273</v>
      </c>
      <c r="V164" s="29" t="s">
        <v>44</v>
      </c>
    </row>
    <row r="165" spans="1:22" ht="45" x14ac:dyDescent="0.25">
      <c r="A165" s="23">
        <v>145</v>
      </c>
      <c r="B165" s="24" t="s">
        <v>226</v>
      </c>
      <c r="C165" s="23" t="s">
        <v>42</v>
      </c>
      <c r="D165" s="23">
        <v>1979</v>
      </c>
      <c r="E165" s="23" t="s">
        <v>39</v>
      </c>
      <c r="F165" s="23" t="s">
        <v>43</v>
      </c>
      <c r="G165" s="25">
        <v>2</v>
      </c>
      <c r="H165" s="25">
        <v>1</v>
      </c>
      <c r="I165" s="26">
        <v>493.9</v>
      </c>
      <c r="J165" s="26">
        <v>485.8</v>
      </c>
      <c r="K165" s="26">
        <v>424.9</v>
      </c>
      <c r="L165" s="27">
        <v>10</v>
      </c>
      <c r="M165" s="26">
        <f t="shared" si="9"/>
        <v>1944556.8</v>
      </c>
      <c r="N165" s="26">
        <v>0</v>
      </c>
      <c r="O165" s="26">
        <v>0</v>
      </c>
      <c r="P165" s="26">
        <v>0</v>
      </c>
      <c r="Q165" s="26">
        <f>'Таблица 3 '!C156</f>
        <v>1944556.8</v>
      </c>
      <c r="R165" s="26">
        <f t="shared" si="10"/>
        <v>1944556.8</v>
      </c>
      <c r="S165" s="26">
        <v>0</v>
      </c>
      <c r="T165" s="28">
        <f t="shared" si="8"/>
        <v>4002.7929188966655</v>
      </c>
      <c r="U165" s="28">
        <v>4002.7929188966655</v>
      </c>
      <c r="V165" s="29" t="s">
        <v>44</v>
      </c>
    </row>
    <row r="166" spans="1:22" ht="47.25" customHeight="1" x14ac:dyDescent="0.25">
      <c r="A166" s="23">
        <v>146</v>
      </c>
      <c r="B166" s="24" t="s">
        <v>227</v>
      </c>
      <c r="C166" s="23" t="s">
        <v>51</v>
      </c>
      <c r="D166" s="23">
        <v>1999</v>
      </c>
      <c r="E166" s="23" t="s">
        <v>38</v>
      </c>
      <c r="F166" s="23" t="s">
        <v>75</v>
      </c>
      <c r="G166" s="25">
        <v>6</v>
      </c>
      <c r="H166" s="25">
        <v>2</v>
      </c>
      <c r="I166" s="26">
        <v>4427.8</v>
      </c>
      <c r="J166" s="26">
        <v>3538.1</v>
      </c>
      <c r="K166" s="26">
        <v>3228.1</v>
      </c>
      <c r="L166" s="27">
        <v>23</v>
      </c>
      <c r="M166" s="26">
        <f t="shared" si="9"/>
        <v>1326242.8799999999</v>
      </c>
      <c r="N166" s="26">
        <v>0</v>
      </c>
      <c r="O166" s="26">
        <v>0</v>
      </c>
      <c r="P166" s="26">
        <v>0</v>
      </c>
      <c r="Q166" s="26">
        <f>'Таблица 3 '!C157</f>
        <v>1326242.8799999999</v>
      </c>
      <c r="R166" s="26">
        <f t="shared" si="10"/>
        <v>1326242.8799999999</v>
      </c>
      <c r="S166" s="26">
        <v>0</v>
      </c>
      <c r="T166" s="28">
        <f t="shared" si="8"/>
        <v>374.84606992453575</v>
      </c>
      <c r="U166" s="28">
        <v>374.84606992453575</v>
      </c>
      <c r="V166" s="29" t="s">
        <v>44</v>
      </c>
    </row>
    <row r="167" spans="1:22" ht="45" x14ac:dyDescent="0.25">
      <c r="A167" s="23">
        <v>147</v>
      </c>
      <c r="B167" s="24" t="s">
        <v>228</v>
      </c>
      <c r="C167" s="23" t="s">
        <v>42</v>
      </c>
      <c r="D167" s="23">
        <v>1982</v>
      </c>
      <c r="E167" s="23" t="s">
        <v>39</v>
      </c>
      <c r="F167" s="23" t="s">
        <v>43</v>
      </c>
      <c r="G167" s="25">
        <v>5</v>
      </c>
      <c r="H167" s="25">
        <v>4</v>
      </c>
      <c r="I167" s="26">
        <v>3757.9</v>
      </c>
      <c r="J167" s="26">
        <v>2713.5</v>
      </c>
      <c r="K167" s="26">
        <v>2713.5</v>
      </c>
      <c r="L167" s="27">
        <v>108</v>
      </c>
      <c r="M167" s="26">
        <f t="shared" si="9"/>
        <v>3336768</v>
      </c>
      <c r="N167" s="26">
        <v>0</v>
      </c>
      <c r="O167" s="26">
        <v>0</v>
      </c>
      <c r="P167" s="26">
        <v>0</v>
      </c>
      <c r="Q167" s="26">
        <f>'Таблица 3 '!C158</f>
        <v>3336768</v>
      </c>
      <c r="R167" s="26">
        <f t="shared" si="10"/>
        <v>3336768</v>
      </c>
      <c r="S167" s="26">
        <v>0</v>
      </c>
      <c r="T167" s="28">
        <f t="shared" si="8"/>
        <v>1229.6915422885572</v>
      </c>
      <c r="U167" s="28">
        <v>1229.6915422885572</v>
      </c>
      <c r="V167" s="29" t="s">
        <v>44</v>
      </c>
    </row>
    <row r="168" spans="1:22" ht="48" customHeight="1" x14ac:dyDescent="0.25">
      <c r="A168" s="23">
        <v>148</v>
      </c>
      <c r="B168" s="24" t="s">
        <v>229</v>
      </c>
      <c r="C168" s="23" t="s">
        <v>51</v>
      </c>
      <c r="D168" s="23">
        <v>1978</v>
      </c>
      <c r="E168" s="23">
        <v>2019</v>
      </c>
      <c r="F168" s="23" t="s">
        <v>75</v>
      </c>
      <c r="G168" s="25">
        <v>5</v>
      </c>
      <c r="H168" s="25">
        <v>6</v>
      </c>
      <c r="I168" s="26">
        <v>5712.9</v>
      </c>
      <c r="J168" s="26">
        <v>4867.12</v>
      </c>
      <c r="K168" s="26">
        <v>4469.5200000000004</v>
      </c>
      <c r="L168" s="27">
        <v>184</v>
      </c>
      <c r="M168" s="26">
        <f t="shared" si="9"/>
        <v>1519653.37</v>
      </c>
      <c r="N168" s="26">
        <v>0</v>
      </c>
      <c r="O168" s="26">
        <v>0</v>
      </c>
      <c r="P168" s="26">
        <v>0</v>
      </c>
      <c r="Q168" s="26">
        <f>'Таблица 3 '!C159</f>
        <v>1519653.37</v>
      </c>
      <c r="R168" s="26">
        <f t="shared" si="10"/>
        <v>1519653.37</v>
      </c>
      <c r="S168" s="26">
        <v>0</v>
      </c>
      <c r="T168" s="28">
        <f t="shared" si="8"/>
        <v>312.22845748615202</v>
      </c>
      <c r="U168" s="28">
        <v>312.22845748615202</v>
      </c>
      <c r="V168" s="29" t="s">
        <v>44</v>
      </c>
    </row>
    <row r="169" spans="1:22" ht="45" x14ac:dyDescent="0.25">
      <c r="A169" s="23">
        <v>149</v>
      </c>
      <c r="B169" s="24" t="s">
        <v>230</v>
      </c>
      <c r="C169" s="23" t="s">
        <v>42</v>
      </c>
      <c r="D169" s="23">
        <v>1984</v>
      </c>
      <c r="E169" s="23" t="s">
        <v>39</v>
      </c>
      <c r="F169" s="23" t="s">
        <v>53</v>
      </c>
      <c r="G169" s="25">
        <v>5</v>
      </c>
      <c r="H169" s="25">
        <v>5</v>
      </c>
      <c r="I169" s="26">
        <v>4643.8</v>
      </c>
      <c r="J169" s="26">
        <v>3592.6</v>
      </c>
      <c r="K169" s="26">
        <v>3562</v>
      </c>
      <c r="L169" s="27">
        <v>154</v>
      </c>
      <c r="M169" s="26">
        <f t="shared" si="9"/>
        <v>2139141.6</v>
      </c>
      <c r="N169" s="26">
        <v>0</v>
      </c>
      <c r="O169" s="26">
        <v>0</v>
      </c>
      <c r="P169" s="26">
        <v>0</v>
      </c>
      <c r="Q169" s="26">
        <f>'Таблица 3 '!C160</f>
        <v>2139141.6</v>
      </c>
      <c r="R169" s="26">
        <f t="shared" si="10"/>
        <v>2139141.6</v>
      </c>
      <c r="S169" s="26">
        <v>0</v>
      </c>
      <c r="T169" s="28">
        <f t="shared" si="8"/>
        <v>595.42993931971273</v>
      </c>
      <c r="U169" s="28">
        <v>595.42993931971273</v>
      </c>
      <c r="V169" s="29" t="s">
        <v>44</v>
      </c>
    </row>
    <row r="170" spans="1:22" ht="45" x14ac:dyDescent="0.25">
      <c r="A170" s="23">
        <v>150</v>
      </c>
      <c r="B170" s="24" t="s">
        <v>231</v>
      </c>
      <c r="C170" s="23" t="s">
        <v>42</v>
      </c>
      <c r="D170" s="23">
        <v>1977</v>
      </c>
      <c r="E170" s="23" t="s">
        <v>39</v>
      </c>
      <c r="F170" s="23" t="s">
        <v>43</v>
      </c>
      <c r="G170" s="25">
        <v>5</v>
      </c>
      <c r="H170" s="25">
        <v>4</v>
      </c>
      <c r="I170" s="26">
        <v>3346.5</v>
      </c>
      <c r="J170" s="26">
        <v>3342.4</v>
      </c>
      <c r="K170" s="26">
        <v>3057.5</v>
      </c>
      <c r="L170" s="27">
        <v>134</v>
      </c>
      <c r="M170" s="26">
        <f t="shared" si="9"/>
        <v>1827067.2</v>
      </c>
      <c r="N170" s="26">
        <v>0</v>
      </c>
      <c r="O170" s="26">
        <v>0</v>
      </c>
      <c r="P170" s="26">
        <v>0</v>
      </c>
      <c r="Q170" s="26">
        <f>'Таблица 3 '!C161</f>
        <v>1827067.2</v>
      </c>
      <c r="R170" s="26">
        <f t="shared" si="10"/>
        <v>1827067.2</v>
      </c>
      <c r="S170" s="26">
        <v>0</v>
      </c>
      <c r="T170" s="28">
        <f t="shared" si="8"/>
        <v>546.63331737673525</v>
      </c>
      <c r="U170" s="28">
        <v>546.63331737673525</v>
      </c>
      <c r="V170" s="29" t="s">
        <v>44</v>
      </c>
    </row>
    <row r="171" spans="1:22" ht="45" x14ac:dyDescent="0.25">
      <c r="A171" s="23">
        <v>151</v>
      </c>
      <c r="B171" s="24" t="s">
        <v>232</v>
      </c>
      <c r="C171" s="23" t="s">
        <v>42</v>
      </c>
      <c r="D171" s="23">
        <v>1974</v>
      </c>
      <c r="E171" s="23" t="s">
        <v>39</v>
      </c>
      <c r="F171" s="23" t="s">
        <v>43</v>
      </c>
      <c r="G171" s="25">
        <v>5</v>
      </c>
      <c r="H171" s="25">
        <v>5</v>
      </c>
      <c r="I171" s="26">
        <v>4604</v>
      </c>
      <c r="J171" s="26">
        <v>4553.8999999999996</v>
      </c>
      <c r="K171" s="26">
        <v>4553.8999999999996</v>
      </c>
      <c r="L171" s="27">
        <v>215</v>
      </c>
      <c r="M171" s="26">
        <f t="shared" si="9"/>
        <v>7952067.5999999996</v>
      </c>
      <c r="N171" s="26">
        <v>0</v>
      </c>
      <c r="O171" s="26">
        <v>0</v>
      </c>
      <c r="P171" s="26">
        <v>0</v>
      </c>
      <c r="Q171" s="26">
        <f>'Таблица 3 '!C162</f>
        <v>7952067.5999999996</v>
      </c>
      <c r="R171" s="26">
        <f t="shared" si="10"/>
        <v>7952067.5999999996</v>
      </c>
      <c r="S171" s="26">
        <v>0</v>
      </c>
      <c r="T171" s="28">
        <f t="shared" si="8"/>
        <v>1746.2104130525483</v>
      </c>
      <c r="U171" s="28">
        <v>1746.2104130525483</v>
      </c>
      <c r="V171" s="29" t="s">
        <v>44</v>
      </c>
    </row>
    <row r="172" spans="1:22" ht="45" x14ac:dyDescent="0.25">
      <c r="A172" s="23">
        <v>152</v>
      </c>
      <c r="B172" s="24" t="s">
        <v>233</v>
      </c>
      <c r="C172" s="23" t="s">
        <v>42</v>
      </c>
      <c r="D172" s="23">
        <v>1968</v>
      </c>
      <c r="E172" s="23" t="s">
        <v>39</v>
      </c>
      <c r="F172" s="23" t="s">
        <v>64</v>
      </c>
      <c r="G172" s="25">
        <v>5</v>
      </c>
      <c r="H172" s="25">
        <v>4</v>
      </c>
      <c r="I172" s="26">
        <v>4357.5</v>
      </c>
      <c r="J172" s="26">
        <v>4043.5</v>
      </c>
      <c r="K172" s="26">
        <v>2510.6</v>
      </c>
      <c r="L172" s="27">
        <v>104</v>
      </c>
      <c r="M172" s="26">
        <f t="shared" si="9"/>
        <v>4084510.7800000003</v>
      </c>
      <c r="N172" s="26">
        <v>0</v>
      </c>
      <c r="O172" s="26">
        <v>0</v>
      </c>
      <c r="P172" s="26">
        <v>0</v>
      </c>
      <c r="Q172" s="26">
        <f>'Таблица 3 '!C163</f>
        <v>4084510.7800000003</v>
      </c>
      <c r="R172" s="26">
        <f t="shared" si="10"/>
        <v>4084510.7800000003</v>
      </c>
      <c r="S172" s="26">
        <v>0</v>
      </c>
      <c r="T172" s="28">
        <f t="shared" si="8"/>
        <v>1010.1423964387288</v>
      </c>
      <c r="U172" s="28">
        <v>1010.1423964387288</v>
      </c>
      <c r="V172" s="29" t="s">
        <v>44</v>
      </c>
    </row>
    <row r="173" spans="1:22" ht="45" x14ac:dyDescent="0.25">
      <c r="A173" s="23">
        <v>153</v>
      </c>
      <c r="B173" s="24" t="s">
        <v>234</v>
      </c>
      <c r="C173" s="23" t="s">
        <v>42</v>
      </c>
      <c r="D173" s="23" t="s">
        <v>235</v>
      </c>
      <c r="E173" s="23">
        <v>2019</v>
      </c>
      <c r="F173" s="23" t="s">
        <v>49</v>
      </c>
      <c r="G173" s="25">
        <v>9</v>
      </c>
      <c r="H173" s="25">
        <v>3</v>
      </c>
      <c r="I173" s="26">
        <v>7342.6</v>
      </c>
      <c r="J173" s="26">
        <v>5200.6000000000004</v>
      </c>
      <c r="K173" s="26">
        <v>4941.2</v>
      </c>
      <c r="L173" s="27">
        <v>220</v>
      </c>
      <c r="M173" s="26">
        <f t="shared" si="9"/>
        <v>5104882.2399999993</v>
      </c>
      <c r="N173" s="26">
        <v>0</v>
      </c>
      <c r="O173" s="26">
        <v>0</v>
      </c>
      <c r="P173" s="26">
        <v>0</v>
      </c>
      <c r="Q173" s="26">
        <f>'Таблица 3 '!C164</f>
        <v>5104882.2399999993</v>
      </c>
      <c r="R173" s="26">
        <f t="shared" si="10"/>
        <v>5104882.2399999993</v>
      </c>
      <c r="S173" s="26">
        <v>0</v>
      </c>
      <c r="T173" s="28">
        <f t="shared" si="8"/>
        <v>981.5948621312923</v>
      </c>
      <c r="U173" s="28">
        <v>981.5948621312923</v>
      </c>
      <c r="V173" s="29" t="s">
        <v>44</v>
      </c>
    </row>
    <row r="174" spans="1:22" ht="45" x14ac:dyDescent="0.25">
      <c r="A174" s="23">
        <v>154</v>
      </c>
      <c r="B174" s="24" t="s">
        <v>236</v>
      </c>
      <c r="C174" s="23" t="s">
        <v>42</v>
      </c>
      <c r="D174" s="23" t="s">
        <v>237</v>
      </c>
      <c r="E174" s="23" t="s">
        <v>39</v>
      </c>
      <c r="F174" s="23" t="s">
        <v>49</v>
      </c>
      <c r="G174" s="25">
        <v>10</v>
      </c>
      <c r="H174" s="25">
        <v>7</v>
      </c>
      <c r="I174" s="26">
        <v>17127.8</v>
      </c>
      <c r="J174" s="26">
        <v>14003.5</v>
      </c>
      <c r="K174" s="26">
        <v>12892.7</v>
      </c>
      <c r="L174" s="27">
        <v>680</v>
      </c>
      <c r="M174" s="26">
        <f t="shared" si="9"/>
        <v>17763571.91</v>
      </c>
      <c r="N174" s="26">
        <v>0</v>
      </c>
      <c r="O174" s="26">
        <v>0</v>
      </c>
      <c r="P174" s="26">
        <v>0</v>
      </c>
      <c r="Q174" s="26">
        <f>'Таблица 3 '!C165</f>
        <v>17763571.91</v>
      </c>
      <c r="R174" s="26">
        <f t="shared" si="10"/>
        <v>17763571.91</v>
      </c>
      <c r="S174" s="26">
        <v>0</v>
      </c>
      <c r="T174" s="28">
        <f t="shared" si="8"/>
        <v>1268.5094376405898</v>
      </c>
      <c r="U174" s="28">
        <v>1268.5094376405898</v>
      </c>
      <c r="V174" s="29" t="s">
        <v>44</v>
      </c>
    </row>
    <row r="175" spans="1:22" ht="48" customHeight="1" x14ac:dyDescent="0.25">
      <c r="A175" s="23">
        <v>155</v>
      </c>
      <c r="B175" s="24" t="s">
        <v>238</v>
      </c>
      <c r="C175" s="23" t="s">
        <v>51</v>
      </c>
      <c r="D175" s="23">
        <v>1979</v>
      </c>
      <c r="E175" s="23">
        <v>2021</v>
      </c>
      <c r="F175" s="23" t="s">
        <v>49</v>
      </c>
      <c r="G175" s="25">
        <v>5</v>
      </c>
      <c r="H175" s="25">
        <v>4</v>
      </c>
      <c r="I175" s="26">
        <v>3994.7</v>
      </c>
      <c r="J175" s="26">
        <v>3533.67</v>
      </c>
      <c r="K175" s="26">
        <v>3055.77</v>
      </c>
      <c r="L175" s="27">
        <v>153</v>
      </c>
      <c r="M175" s="26">
        <f t="shared" si="9"/>
        <v>820911.19</v>
      </c>
      <c r="N175" s="26">
        <v>0</v>
      </c>
      <c r="O175" s="26">
        <v>0</v>
      </c>
      <c r="P175" s="26">
        <v>0</v>
      </c>
      <c r="Q175" s="26">
        <f>'Таблица 3 '!C166</f>
        <v>820911.19</v>
      </c>
      <c r="R175" s="26">
        <f t="shared" si="10"/>
        <v>820911.19</v>
      </c>
      <c r="S175" s="26">
        <v>0</v>
      </c>
      <c r="T175" s="28">
        <f t="shared" ref="T175:T238" si="11">M175/J175</f>
        <v>232.31122034598587</v>
      </c>
      <c r="U175" s="28">
        <v>232.31122034598587</v>
      </c>
      <c r="V175" s="29" t="s">
        <v>44</v>
      </c>
    </row>
    <row r="176" spans="1:22" ht="45" x14ac:dyDescent="0.25">
      <c r="A176" s="23">
        <v>156</v>
      </c>
      <c r="B176" s="24" t="s">
        <v>239</v>
      </c>
      <c r="C176" s="23" t="s">
        <v>42</v>
      </c>
      <c r="D176" s="23">
        <v>1981</v>
      </c>
      <c r="E176" s="23">
        <v>2020</v>
      </c>
      <c r="F176" s="23" t="s">
        <v>64</v>
      </c>
      <c r="G176" s="25">
        <v>5</v>
      </c>
      <c r="H176" s="25">
        <v>9</v>
      </c>
      <c r="I176" s="26">
        <v>9515</v>
      </c>
      <c r="J176" s="26">
        <v>7703.1</v>
      </c>
      <c r="K176" s="26">
        <v>6622.6</v>
      </c>
      <c r="L176" s="27">
        <v>317</v>
      </c>
      <c r="M176" s="26">
        <f t="shared" si="9"/>
        <v>12354909.989999998</v>
      </c>
      <c r="N176" s="26">
        <v>0</v>
      </c>
      <c r="O176" s="26">
        <v>0</v>
      </c>
      <c r="P176" s="26">
        <v>0</v>
      </c>
      <c r="Q176" s="26">
        <f>'Таблица 3 '!C167</f>
        <v>12354909.989999998</v>
      </c>
      <c r="R176" s="26">
        <f t="shared" si="10"/>
        <v>12354909.989999998</v>
      </c>
      <c r="S176" s="26">
        <v>0</v>
      </c>
      <c r="T176" s="28">
        <f t="shared" si="11"/>
        <v>1603.888043774584</v>
      </c>
      <c r="U176" s="28">
        <v>1603.888043774584</v>
      </c>
      <c r="V176" s="29" t="s">
        <v>44</v>
      </c>
    </row>
    <row r="177" spans="1:24" s="15" customFormat="1" ht="29.25" customHeight="1" x14ac:dyDescent="0.25">
      <c r="A177" s="328" t="s">
        <v>240</v>
      </c>
      <c r="B177" s="328"/>
      <c r="C177" s="17" t="s">
        <v>38</v>
      </c>
      <c r="D177" s="17" t="s">
        <v>38</v>
      </c>
      <c r="E177" s="17" t="s">
        <v>38</v>
      </c>
      <c r="F177" s="17" t="s">
        <v>38</v>
      </c>
      <c r="G177" s="18" t="s">
        <v>38</v>
      </c>
      <c r="H177" s="18" t="s">
        <v>38</v>
      </c>
      <c r="I177" s="19">
        <f>I178</f>
        <v>778.27</v>
      </c>
      <c r="J177" s="19">
        <f t="shared" ref="J177:S181" si="12">J178</f>
        <v>706.3</v>
      </c>
      <c r="K177" s="19">
        <f t="shared" si="12"/>
        <v>615.91999999999996</v>
      </c>
      <c r="L177" s="20">
        <f t="shared" si="12"/>
        <v>28</v>
      </c>
      <c r="M177" s="19">
        <f t="shared" si="12"/>
        <v>1895080.0899999999</v>
      </c>
      <c r="N177" s="19">
        <f t="shared" si="12"/>
        <v>0</v>
      </c>
      <c r="O177" s="19">
        <f t="shared" si="12"/>
        <v>0</v>
      </c>
      <c r="P177" s="19">
        <f t="shared" si="12"/>
        <v>0</v>
      </c>
      <c r="Q177" s="19">
        <f t="shared" si="12"/>
        <v>1895080.0899999999</v>
      </c>
      <c r="R177" s="19">
        <f t="shared" si="12"/>
        <v>1895080.0899999999</v>
      </c>
      <c r="S177" s="19">
        <f t="shared" si="12"/>
        <v>0</v>
      </c>
      <c r="T177" s="30" t="s">
        <v>39</v>
      </c>
      <c r="U177" s="30" t="s">
        <v>39</v>
      </c>
      <c r="V177" s="21" t="s">
        <v>39</v>
      </c>
      <c r="W177" s="22"/>
      <c r="X177" s="22"/>
    </row>
    <row r="178" spans="1:24" ht="45" x14ac:dyDescent="0.25">
      <c r="A178" s="23">
        <v>1</v>
      </c>
      <c r="B178" s="24" t="s">
        <v>241</v>
      </c>
      <c r="C178" s="23" t="s">
        <v>42</v>
      </c>
      <c r="D178" s="23" t="s">
        <v>87</v>
      </c>
      <c r="E178" s="23">
        <v>2018</v>
      </c>
      <c r="F178" s="23" t="s">
        <v>64</v>
      </c>
      <c r="G178" s="25">
        <v>2</v>
      </c>
      <c r="H178" s="25">
        <v>2</v>
      </c>
      <c r="I178" s="26">
        <v>778.27</v>
      </c>
      <c r="J178" s="26">
        <v>706.3</v>
      </c>
      <c r="K178" s="26">
        <v>615.91999999999996</v>
      </c>
      <c r="L178" s="27">
        <v>28</v>
      </c>
      <c r="M178" s="26">
        <f>SUM(N178:Q178)</f>
        <v>1895080.0899999999</v>
      </c>
      <c r="N178" s="26">
        <v>0</v>
      </c>
      <c r="O178" s="26">
        <v>0</v>
      </c>
      <c r="P178" s="26">
        <v>0</v>
      </c>
      <c r="Q178" s="26">
        <f>'Таблица 3 '!C169</f>
        <v>1895080.0899999999</v>
      </c>
      <c r="R178" s="26">
        <f>Q178</f>
        <v>1895080.0899999999</v>
      </c>
      <c r="S178" s="26">
        <v>0</v>
      </c>
      <c r="T178" s="28">
        <f t="shared" si="11"/>
        <v>2683.1092878380291</v>
      </c>
      <c r="U178" s="28">
        <v>2683.1092878380291</v>
      </c>
      <c r="V178" s="29" t="s">
        <v>44</v>
      </c>
    </row>
    <row r="179" spans="1:24" s="15" customFormat="1" ht="30" customHeight="1" x14ac:dyDescent="0.25">
      <c r="A179" s="328" t="s">
        <v>242</v>
      </c>
      <c r="B179" s="328"/>
      <c r="C179" s="17" t="s">
        <v>38</v>
      </c>
      <c r="D179" s="17" t="s">
        <v>38</v>
      </c>
      <c r="E179" s="17" t="s">
        <v>38</v>
      </c>
      <c r="F179" s="17" t="s">
        <v>38</v>
      </c>
      <c r="G179" s="18" t="s">
        <v>38</v>
      </c>
      <c r="H179" s="18" t="s">
        <v>38</v>
      </c>
      <c r="I179" s="19">
        <f>I180</f>
        <v>988.95</v>
      </c>
      <c r="J179" s="19">
        <f t="shared" si="12"/>
        <v>938.89</v>
      </c>
      <c r="K179" s="19">
        <f t="shared" si="12"/>
        <v>938.89</v>
      </c>
      <c r="L179" s="20">
        <f t="shared" si="12"/>
        <v>44</v>
      </c>
      <c r="M179" s="19">
        <f t="shared" si="12"/>
        <v>3734382.74</v>
      </c>
      <c r="N179" s="19">
        <f t="shared" si="12"/>
        <v>0</v>
      </c>
      <c r="O179" s="19">
        <f t="shared" si="12"/>
        <v>0</v>
      </c>
      <c r="P179" s="19">
        <f t="shared" si="12"/>
        <v>0</v>
      </c>
      <c r="Q179" s="19">
        <f t="shared" si="12"/>
        <v>3734382.74</v>
      </c>
      <c r="R179" s="19">
        <f t="shared" si="12"/>
        <v>3734382.74</v>
      </c>
      <c r="S179" s="19">
        <f t="shared" si="12"/>
        <v>0</v>
      </c>
      <c r="T179" s="30" t="s">
        <v>39</v>
      </c>
      <c r="U179" s="30" t="s">
        <v>39</v>
      </c>
      <c r="V179" s="21" t="s">
        <v>39</v>
      </c>
      <c r="W179" s="22"/>
      <c r="X179" s="22"/>
    </row>
    <row r="180" spans="1:24" ht="45" x14ac:dyDescent="0.25">
      <c r="A180" s="23">
        <v>1</v>
      </c>
      <c r="B180" s="24" t="s">
        <v>243</v>
      </c>
      <c r="C180" s="23" t="s">
        <v>42</v>
      </c>
      <c r="D180" s="23" t="s">
        <v>244</v>
      </c>
      <c r="E180" s="23" t="s">
        <v>39</v>
      </c>
      <c r="F180" s="23" t="s">
        <v>64</v>
      </c>
      <c r="G180" s="25">
        <v>2</v>
      </c>
      <c r="H180" s="25">
        <v>2</v>
      </c>
      <c r="I180" s="26">
        <v>988.95</v>
      </c>
      <c r="J180" s="26">
        <v>938.89</v>
      </c>
      <c r="K180" s="26">
        <v>938.89</v>
      </c>
      <c r="L180" s="27">
        <v>44</v>
      </c>
      <c r="M180" s="26">
        <f>SUM(N180:Q180)</f>
        <v>3734382.74</v>
      </c>
      <c r="N180" s="26">
        <v>0</v>
      </c>
      <c r="O180" s="26">
        <v>0</v>
      </c>
      <c r="P180" s="26">
        <v>0</v>
      </c>
      <c r="Q180" s="26">
        <f>'Таблица 3 '!C171</f>
        <v>3734382.74</v>
      </c>
      <c r="R180" s="26">
        <f>Q180</f>
        <v>3734382.74</v>
      </c>
      <c r="S180" s="26">
        <v>0</v>
      </c>
      <c r="T180" s="28">
        <f t="shared" si="11"/>
        <v>3977.4443651545976</v>
      </c>
      <c r="U180" s="28">
        <v>3977.4443651545976</v>
      </c>
      <c r="V180" s="29" t="s">
        <v>44</v>
      </c>
    </row>
    <row r="181" spans="1:24" s="15" customFormat="1" ht="23.45" customHeight="1" x14ac:dyDescent="0.25">
      <c r="A181" s="328" t="s">
        <v>245</v>
      </c>
      <c r="B181" s="328"/>
      <c r="C181" s="17" t="s">
        <v>38</v>
      </c>
      <c r="D181" s="17" t="s">
        <v>38</v>
      </c>
      <c r="E181" s="17" t="s">
        <v>38</v>
      </c>
      <c r="F181" s="17" t="s">
        <v>38</v>
      </c>
      <c r="G181" s="18" t="s">
        <v>38</v>
      </c>
      <c r="H181" s="18" t="s">
        <v>38</v>
      </c>
      <c r="I181" s="19">
        <f>I182</f>
        <v>1204.9000000000001</v>
      </c>
      <c r="J181" s="19">
        <f t="shared" si="12"/>
        <v>728.5</v>
      </c>
      <c r="K181" s="19">
        <f t="shared" si="12"/>
        <v>737.5</v>
      </c>
      <c r="L181" s="20">
        <f t="shared" si="12"/>
        <v>37</v>
      </c>
      <c r="M181" s="19">
        <f t="shared" si="12"/>
        <v>981682.56</v>
      </c>
      <c r="N181" s="19">
        <f t="shared" si="12"/>
        <v>0</v>
      </c>
      <c r="O181" s="19">
        <f t="shared" si="12"/>
        <v>0</v>
      </c>
      <c r="P181" s="19">
        <f t="shared" si="12"/>
        <v>0</v>
      </c>
      <c r="Q181" s="19">
        <f t="shared" si="12"/>
        <v>981682.56</v>
      </c>
      <c r="R181" s="19">
        <f t="shared" si="12"/>
        <v>981682.56</v>
      </c>
      <c r="S181" s="19">
        <f t="shared" si="12"/>
        <v>0</v>
      </c>
      <c r="T181" s="30" t="s">
        <v>38</v>
      </c>
      <c r="U181" s="30" t="s">
        <v>38</v>
      </c>
      <c r="V181" s="21" t="s">
        <v>38</v>
      </c>
      <c r="W181" s="22"/>
      <c r="X181" s="22"/>
    </row>
    <row r="182" spans="1:24" ht="45" x14ac:dyDescent="0.25">
      <c r="A182" s="23">
        <v>1</v>
      </c>
      <c r="B182" s="24" t="s">
        <v>246</v>
      </c>
      <c r="C182" s="23" t="s">
        <v>42</v>
      </c>
      <c r="D182" s="23">
        <v>1985</v>
      </c>
      <c r="E182" s="23" t="s">
        <v>39</v>
      </c>
      <c r="F182" s="23" t="s">
        <v>43</v>
      </c>
      <c r="G182" s="25">
        <v>2</v>
      </c>
      <c r="H182" s="25">
        <v>2</v>
      </c>
      <c r="I182" s="26">
        <v>1204.9000000000001</v>
      </c>
      <c r="J182" s="26">
        <v>728.5</v>
      </c>
      <c r="K182" s="26">
        <v>737.5</v>
      </c>
      <c r="L182" s="27">
        <v>37</v>
      </c>
      <c r="M182" s="26">
        <f>SUM(N182:Q182)</f>
        <v>981682.56</v>
      </c>
      <c r="N182" s="26">
        <v>0</v>
      </c>
      <c r="O182" s="26">
        <v>0</v>
      </c>
      <c r="P182" s="26">
        <v>0</v>
      </c>
      <c r="Q182" s="26">
        <f>'Таблица 3 '!C173</f>
        <v>981682.56</v>
      </c>
      <c r="R182" s="26">
        <f>Q182</f>
        <v>981682.56</v>
      </c>
      <c r="S182" s="26">
        <v>0</v>
      </c>
      <c r="T182" s="28">
        <f t="shared" si="11"/>
        <v>1347.5395470144133</v>
      </c>
      <c r="U182" s="28">
        <v>1347.5395470144133</v>
      </c>
      <c r="V182" s="29" t="s">
        <v>44</v>
      </c>
    </row>
    <row r="183" spans="1:24" s="15" customFormat="1" ht="23.45" customHeight="1" x14ac:dyDescent="0.25">
      <c r="A183" s="328" t="s">
        <v>247</v>
      </c>
      <c r="B183" s="328"/>
      <c r="C183" s="17" t="s">
        <v>38</v>
      </c>
      <c r="D183" s="17" t="s">
        <v>38</v>
      </c>
      <c r="E183" s="17" t="s">
        <v>38</v>
      </c>
      <c r="F183" s="17" t="s">
        <v>38</v>
      </c>
      <c r="G183" s="18" t="s">
        <v>38</v>
      </c>
      <c r="H183" s="18" t="s">
        <v>38</v>
      </c>
      <c r="I183" s="19">
        <f>SUM(I184:I190)</f>
        <v>18546</v>
      </c>
      <c r="J183" s="19">
        <f t="shared" ref="J183:S183" si="13">SUM(J184:J190)</f>
        <v>14192.9</v>
      </c>
      <c r="K183" s="19">
        <f t="shared" si="13"/>
        <v>13307.4</v>
      </c>
      <c r="L183" s="20">
        <f t="shared" si="13"/>
        <v>603</v>
      </c>
      <c r="M183" s="19">
        <f t="shared" si="13"/>
        <v>15362604.9</v>
      </c>
      <c r="N183" s="19">
        <f t="shared" si="13"/>
        <v>0</v>
      </c>
      <c r="O183" s="19">
        <f t="shared" si="13"/>
        <v>0</v>
      </c>
      <c r="P183" s="19">
        <f t="shared" si="13"/>
        <v>0</v>
      </c>
      <c r="Q183" s="19">
        <f t="shared" si="13"/>
        <v>15362604.9</v>
      </c>
      <c r="R183" s="19">
        <f t="shared" si="13"/>
        <v>15362604.9</v>
      </c>
      <c r="S183" s="19">
        <f t="shared" si="13"/>
        <v>0</v>
      </c>
      <c r="T183" s="30" t="s">
        <v>38</v>
      </c>
      <c r="U183" s="30" t="s">
        <v>38</v>
      </c>
      <c r="V183" s="21" t="s">
        <v>38</v>
      </c>
      <c r="W183" s="22"/>
      <c r="X183" s="22"/>
    </row>
    <row r="184" spans="1:24" ht="45" x14ac:dyDescent="0.25">
      <c r="A184" s="23">
        <v>1</v>
      </c>
      <c r="B184" s="24" t="s">
        <v>248</v>
      </c>
      <c r="C184" s="23" t="s">
        <v>42</v>
      </c>
      <c r="D184" s="23">
        <v>1983</v>
      </c>
      <c r="E184" s="23" t="s">
        <v>38</v>
      </c>
      <c r="F184" s="23" t="s">
        <v>64</v>
      </c>
      <c r="G184" s="25">
        <v>4</v>
      </c>
      <c r="H184" s="25">
        <v>2</v>
      </c>
      <c r="I184" s="26">
        <v>1678.1</v>
      </c>
      <c r="J184" s="26">
        <v>1203.2</v>
      </c>
      <c r="K184" s="26">
        <v>1203.2</v>
      </c>
      <c r="L184" s="27">
        <v>34</v>
      </c>
      <c r="M184" s="26">
        <f t="shared" ref="M184:M190" si="14">SUM(N184:Q184)</f>
        <v>254975.13</v>
      </c>
      <c r="N184" s="26">
        <v>0</v>
      </c>
      <c r="O184" s="26">
        <v>0</v>
      </c>
      <c r="P184" s="26">
        <v>0</v>
      </c>
      <c r="Q184" s="26">
        <f>'Таблица 3 '!C175</f>
        <v>254975.13</v>
      </c>
      <c r="R184" s="26">
        <f t="shared" ref="R184:R190" si="15">Q184</f>
        <v>254975.13</v>
      </c>
      <c r="S184" s="26">
        <v>0</v>
      </c>
      <c r="T184" s="28">
        <f t="shared" si="11"/>
        <v>211.91417054521276</v>
      </c>
      <c r="U184" s="28">
        <f t="shared" ref="U184:U190" si="16">T184</f>
        <v>211.91417054521276</v>
      </c>
      <c r="V184" s="29" t="s">
        <v>44</v>
      </c>
    </row>
    <row r="185" spans="1:24" ht="45" x14ac:dyDescent="0.25">
      <c r="A185" s="23">
        <v>2</v>
      </c>
      <c r="B185" s="24" t="s">
        <v>249</v>
      </c>
      <c r="C185" s="23" t="s">
        <v>42</v>
      </c>
      <c r="D185" s="23">
        <v>1992</v>
      </c>
      <c r="E185" s="23" t="s">
        <v>38</v>
      </c>
      <c r="F185" s="23" t="s">
        <v>43</v>
      </c>
      <c r="G185" s="25">
        <v>5</v>
      </c>
      <c r="H185" s="25">
        <v>6</v>
      </c>
      <c r="I185" s="26">
        <v>4739.5</v>
      </c>
      <c r="J185" s="26">
        <v>4218</v>
      </c>
      <c r="K185" s="26">
        <v>4014.4</v>
      </c>
      <c r="L185" s="27">
        <v>178</v>
      </c>
      <c r="M185" s="26">
        <f t="shared" si="14"/>
        <v>4354988.7300000004</v>
      </c>
      <c r="N185" s="26">
        <v>0</v>
      </c>
      <c r="O185" s="26">
        <v>0</v>
      </c>
      <c r="P185" s="26">
        <v>0</v>
      </c>
      <c r="Q185" s="26">
        <f>'Таблица 3 '!C176</f>
        <v>4354988.7300000004</v>
      </c>
      <c r="R185" s="26">
        <f t="shared" si="15"/>
        <v>4354988.7300000004</v>
      </c>
      <c r="S185" s="26">
        <v>0</v>
      </c>
      <c r="T185" s="28">
        <f t="shared" si="11"/>
        <v>1032.4771763869132</v>
      </c>
      <c r="U185" s="28">
        <f t="shared" si="16"/>
        <v>1032.4771763869132</v>
      </c>
      <c r="V185" s="29" t="s">
        <v>44</v>
      </c>
    </row>
    <row r="186" spans="1:24" ht="45" x14ac:dyDescent="0.25">
      <c r="A186" s="23">
        <v>3</v>
      </c>
      <c r="B186" s="24" t="s">
        <v>250</v>
      </c>
      <c r="C186" s="23" t="s">
        <v>42</v>
      </c>
      <c r="D186" s="23">
        <v>1969</v>
      </c>
      <c r="E186" s="23" t="s">
        <v>38</v>
      </c>
      <c r="F186" s="23" t="s">
        <v>64</v>
      </c>
      <c r="G186" s="25">
        <v>2</v>
      </c>
      <c r="H186" s="25">
        <v>2</v>
      </c>
      <c r="I186" s="26">
        <v>794</v>
      </c>
      <c r="J186" s="26">
        <v>740</v>
      </c>
      <c r="K186" s="26">
        <v>740</v>
      </c>
      <c r="L186" s="27">
        <v>26</v>
      </c>
      <c r="M186" s="26">
        <f t="shared" si="14"/>
        <v>147396.23000000001</v>
      </c>
      <c r="N186" s="26">
        <v>0</v>
      </c>
      <c r="O186" s="26">
        <v>0</v>
      </c>
      <c r="P186" s="26">
        <v>0</v>
      </c>
      <c r="Q186" s="26">
        <f>'Таблица 3 '!C177</f>
        <v>147396.23000000001</v>
      </c>
      <c r="R186" s="26">
        <f t="shared" si="15"/>
        <v>147396.23000000001</v>
      </c>
      <c r="S186" s="26">
        <v>0</v>
      </c>
      <c r="T186" s="28">
        <f t="shared" si="11"/>
        <v>199.1840945945946</v>
      </c>
      <c r="U186" s="28">
        <f t="shared" si="16"/>
        <v>199.1840945945946</v>
      </c>
      <c r="V186" s="29" t="s">
        <v>44</v>
      </c>
    </row>
    <row r="187" spans="1:24" ht="45" x14ac:dyDescent="0.25">
      <c r="A187" s="23">
        <v>4</v>
      </c>
      <c r="B187" s="24" t="s">
        <v>251</v>
      </c>
      <c r="C187" s="23" t="s">
        <v>42</v>
      </c>
      <c r="D187" s="23">
        <v>1993</v>
      </c>
      <c r="E187" s="23" t="s">
        <v>38</v>
      </c>
      <c r="F187" s="23" t="s">
        <v>64</v>
      </c>
      <c r="G187" s="25">
        <v>5</v>
      </c>
      <c r="H187" s="25">
        <v>2</v>
      </c>
      <c r="I187" s="26">
        <v>2775.8</v>
      </c>
      <c r="J187" s="26">
        <v>1537.9</v>
      </c>
      <c r="K187" s="26">
        <v>1226.9000000000001</v>
      </c>
      <c r="L187" s="27">
        <v>87</v>
      </c>
      <c r="M187" s="26">
        <f t="shared" si="14"/>
        <v>3078566.4</v>
      </c>
      <c r="N187" s="26">
        <v>0</v>
      </c>
      <c r="O187" s="26">
        <v>0</v>
      </c>
      <c r="P187" s="26">
        <v>0</v>
      </c>
      <c r="Q187" s="26">
        <f>'Таблица 3 '!C178</f>
        <v>3078566.4</v>
      </c>
      <c r="R187" s="26">
        <f t="shared" si="15"/>
        <v>3078566.4</v>
      </c>
      <c r="S187" s="26">
        <v>0</v>
      </c>
      <c r="T187" s="28">
        <f t="shared" si="11"/>
        <v>2001.7988165680472</v>
      </c>
      <c r="U187" s="28">
        <f t="shared" si="16"/>
        <v>2001.7988165680472</v>
      </c>
      <c r="V187" s="29" t="s">
        <v>44</v>
      </c>
    </row>
    <row r="188" spans="1:24" ht="45" x14ac:dyDescent="0.25">
      <c r="A188" s="23">
        <v>5</v>
      </c>
      <c r="B188" s="24" t="s">
        <v>252</v>
      </c>
      <c r="C188" s="23" t="s">
        <v>42</v>
      </c>
      <c r="D188" s="23">
        <v>1995</v>
      </c>
      <c r="E188" s="23" t="s">
        <v>39</v>
      </c>
      <c r="F188" s="23" t="s">
        <v>64</v>
      </c>
      <c r="G188" s="25">
        <v>5</v>
      </c>
      <c r="H188" s="25">
        <v>5</v>
      </c>
      <c r="I188" s="26">
        <v>4227.6000000000004</v>
      </c>
      <c r="J188" s="26">
        <v>3499.2</v>
      </c>
      <c r="K188" s="26">
        <v>3424.5</v>
      </c>
      <c r="L188" s="27">
        <v>129</v>
      </c>
      <c r="M188" s="26">
        <f t="shared" si="14"/>
        <v>6973060.8599999994</v>
      </c>
      <c r="N188" s="26">
        <v>0</v>
      </c>
      <c r="O188" s="26">
        <v>0</v>
      </c>
      <c r="P188" s="26">
        <v>0</v>
      </c>
      <c r="Q188" s="26">
        <f>'Таблица 3 '!C179</f>
        <v>6973060.8599999994</v>
      </c>
      <c r="R188" s="26">
        <f t="shared" si="15"/>
        <v>6973060.8599999994</v>
      </c>
      <c r="S188" s="26">
        <v>0</v>
      </c>
      <c r="T188" s="28">
        <f t="shared" si="11"/>
        <v>1992.7585905349792</v>
      </c>
      <c r="U188" s="28">
        <f t="shared" si="16"/>
        <v>1992.7585905349792</v>
      </c>
      <c r="V188" s="29" t="s">
        <v>44</v>
      </c>
    </row>
    <row r="189" spans="1:24" ht="45" x14ac:dyDescent="0.25">
      <c r="A189" s="23">
        <v>6</v>
      </c>
      <c r="B189" s="24" t="s">
        <v>253</v>
      </c>
      <c r="C189" s="23" t="s">
        <v>42</v>
      </c>
      <c r="D189" s="23">
        <v>1988</v>
      </c>
      <c r="E189" s="23" t="s">
        <v>38</v>
      </c>
      <c r="F189" s="23" t="s">
        <v>64</v>
      </c>
      <c r="G189" s="25">
        <v>5</v>
      </c>
      <c r="H189" s="25">
        <v>3</v>
      </c>
      <c r="I189" s="26">
        <v>2309</v>
      </c>
      <c r="J189" s="26">
        <v>2058</v>
      </c>
      <c r="K189" s="26">
        <v>2058</v>
      </c>
      <c r="L189" s="27">
        <v>77</v>
      </c>
      <c r="M189" s="26">
        <f t="shared" si="14"/>
        <v>260225.32</v>
      </c>
      <c r="N189" s="26">
        <v>0</v>
      </c>
      <c r="O189" s="26">
        <v>0</v>
      </c>
      <c r="P189" s="26">
        <v>0</v>
      </c>
      <c r="Q189" s="26">
        <f>'Таблица 3 '!C180</f>
        <v>260225.32</v>
      </c>
      <c r="R189" s="26">
        <f t="shared" si="15"/>
        <v>260225.32</v>
      </c>
      <c r="S189" s="26">
        <v>0</v>
      </c>
      <c r="T189" s="28">
        <f t="shared" si="11"/>
        <v>126.44573372206025</v>
      </c>
      <c r="U189" s="28">
        <f t="shared" si="16"/>
        <v>126.44573372206025</v>
      </c>
      <c r="V189" s="29" t="s">
        <v>44</v>
      </c>
    </row>
    <row r="190" spans="1:24" ht="45" x14ac:dyDescent="0.25">
      <c r="A190" s="23">
        <v>7</v>
      </c>
      <c r="B190" s="24" t="s">
        <v>254</v>
      </c>
      <c r="C190" s="23" t="s">
        <v>42</v>
      </c>
      <c r="D190" s="23">
        <v>2000</v>
      </c>
      <c r="E190" s="23" t="s">
        <v>38</v>
      </c>
      <c r="F190" s="23" t="s">
        <v>64</v>
      </c>
      <c r="G190" s="25">
        <v>3</v>
      </c>
      <c r="H190" s="25">
        <v>2</v>
      </c>
      <c r="I190" s="26">
        <v>2022</v>
      </c>
      <c r="J190" s="26">
        <v>936.6</v>
      </c>
      <c r="K190" s="26">
        <v>640.4</v>
      </c>
      <c r="L190" s="27">
        <v>72</v>
      </c>
      <c r="M190" s="26">
        <f t="shared" si="14"/>
        <v>293392.23</v>
      </c>
      <c r="N190" s="26">
        <v>0</v>
      </c>
      <c r="O190" s="26">
        <v>0</v>
      </c>
      <c r="P190" s="26">
        <v>0</v>
      </c>
      <c r="Q190" s="26">
        <f>'Таблица 3 '!C181</f>
        <v>293392.23</v>
      </c>
      <c r="R190" s="26">
        <f t="shared" si="15"/>
        <v>293392.23</v>
      </c>
      <c r="S190" s="26">
        <v>0</v>
      </c>
      <c r="T190" s="28">
        <f t="shared" si="11"/>
        <v>313.25243433696346</v>
      </c>
      <c r="U190" s="28">
        <f t="shared" si="16"/>
        <v>313.25243433696346</v>
      </c>
      <c r="V190" s="29" t="s">
        <v>44</v>
      </c>
    </row>
    <row r="191" spans="1:24" s="15" customFormat="1" ht="24" customHeight="1" x14ac:dyDescent="0.25">
      <c r="A191" s="328" t="s">
        <v>255</v>
      </c>
      <c r="B191" s="328"/>
      <c r="C191" s="17" t="s">
        <v>38</v>
      </c>
      <c r="D191" s="17" t="s">
        <v>38</v>
      </c>
      <c r="E191" s="17" t="s">
        <v>38</v>
      </c>
      <c r="F191" s="17" t="s">
        <v>38</v>
      </c>
      <c r="G191" s="18" t="s">
        <v>38</v>
      </c>
      <c r="H191" s="18" t="s">
        <v>38</v>
      </c>
      <c r="I191" s="19">
        <f>SUM(I192:I236)</f>
        <v>625152.70999999985</v>
      </c>
      <c r="J191" s="19">
        <f t="shared" ref="J191:S191" si="17">SUM(J192:J236)</f>
        <v>387484.7699999999</v>
      </c>
      <c r="K191" s="19">
        <f t="shared" si="17"/>
        <v>383829.67</v>
      </c>
      <c r="L191" s="20">
        <f t="shared" si="17"/>
        <v>16649</v>
      </c>
      <c r="M191" s="19">
        <f t="shared" si="17"/>
        <v>160180702.97000003</v>
      </c>
      <c r="N191" s="19">
        <f t="shared" si="17"/>
        <v>0</v>
      </c>
      <c r="O191" s="19">
        <f t="shared" si="17"/>
        <v>0</v>
      </c>
      <c r="P191" s="19">
        <f t="shared" si="17"/>
        <v>0</v>
      </c>
      <c r="Q191" s="19">
        <f t="shared" si="17"/>
        <v>160180702.97000003</v>
      </c>
      <c r="R191" s="19">
        <f t="shared" si="17"/>
        <v>160180702.97000003</v>
      </c>
      <c r="S191" s="19">
        <f t="shared" si="17"/>
        <v>0</v>
      </c>
      <c r="T191" s="30" t="s">
        <v>39</v>
      </c>
      <c r="U191" s="30" t="s">
        <v>39</v>
      </c>
      <c r="V191" s="21" t="s">
        <v>39</v>
      </c>
      <c r="W191" s="22"/>
      <c r="X191" s="22"/>
    </row>
    <row r="192" spans="1:24" ht="44.25" customHeight="1" x14ac:dyDescent="0.25">
      <c r="A192" s="23">
        <v>1</v>
      </c>
      <c r="B192" s="24" t="s">
        <v>256</v>
      </c>
      <c r="C192" s="23" t="s">
        <v>211</v>
      </c>
      <c r="D192" s="23">
        <v>1980</v>
      </c>
      <c r="E192" s="23" t="s">
        <v>39</v>
      </c>
      <c r="F192" s="23" t="s">
        <v>43</v>
      </c>
      <c r="G192" s="25">
        <v>9</v>
      </c>
      <c r="H192" s="25">
        <v>2</v>
      </c>
      <c r="I192" s="26">
        <v>5689.59</v>
      </c>
      <c r="J192" s="26">
        <v>3832.59</v>
      </c>
      <c r="K192" s="26">
        <v>3832.59</v>
      </c>
      <c r="L192" s="27">
        <v>159</v>
      </c>
      <c r="M192" s="26">
        <f t="shared" ref="M192:M236" si="18">SUM(N192:Q192)</f>
        <v>1584891.63</v>
      </c>
      <c r="N192" s="26">
        <v>0</v>
      </c>
      <c r="O192" s="26">
        <v>0</v>
      </c>
      <c r="P192" s="26">
        <v>0</v>
      </c>
      <c r="Q192" s="26">
        <f>'Таблица 3 '!C183</f>
        <v>1584891.63</v>
      </c>
      <c r="R192" s="26">
        <f t="shared" ref="R192:R236" si="19">Q192</f>
        <v>1584891.63</v>
      </c>
      <c r="S192" s="26">
        <v>0</v>
      </c>
      <c r="T192" s="28">
        <f t="shared" si="11"/>
        <v>413.53017933042662</v>
      </c>
      <c r="U192" s="28">
        <v>413.53017933042662</v>
      </c>
      <c r="V192" s="29" t="s">
        <v>44</v>
      </c>
    </row>
    <row r="193" spans="1:22" ht="44.25" customHeight="1" x14ac:dyDescent="0.25">
      <c r="A193" s="23">
        <v>2</v>
      </c>
      <c r="B193" s="24" t="s">
        <v>257</v>
      </c>
      <c r="C193" s="23" t="s">
        <v>211</v>
      </c>
      <c r="D193" s="23">
        <v>1969</v>
      </c>
      <c r="E193" s="23" t="s">
        <v>39</v>
      </c>
      <c r="F193" s="23" t="s">
        <v>49</v>
      </c>
      <c r="G193" s="25">
        <v>5</v>
      </c>
      <c r="H193" s="25">
        <v>4</v>
      </c>
      <c r="I193" s="26">
        <v>5469.58</v>
      </c>
      <c r="J193" s="26">
        <v>3453.81</v>
      </c>
      <c r="K193" s="26">
        <v>2853.48</v>
      </c>
      <c r="L193" s="27">
        <v>147</v>
      </c>
      <c r="M193" s="26">
        <f t="shared" si="18"/>
        <v>2099180.66</v>
      </c>
      <c r="N193" s="26">
        <v>0</v>
      </c>
      <c r="O193" s="26">
        <v>0</v>
      </c>
      <c r="P193" s="26">
        <v>0</v>
      </c>
      <c r="Q193" s="26">
        <f>'Таблица 3 '!C184</f>
        <v>2099180.66</v>
      </c>
      <c r="R193" s="26">
        <f t="shared" si="19"/>
        <v>2099180.66</v>
      </c>
      <c r="S193" s="26">
        <v>0</v>
      </c>
      <c r="T193" s="28">
        <f t="shared" si="11"/>
        <v>607.78695411733713</v>
      </c>
      <c r="U193" s="28">
        <v>607.78695411733713</v>
      </c>
      <c r="V193" s="29" t="s">
        <v>44</v>
      </c>
    </row>
    <row r="194" spans="1:22" ht="44.25" customHeight="1" x14ac:dyDescent="0.25">
      <c r="A194" s="23">
        <v>3</v>
      </c>
      <c r="B194" s="24" t="s">
        <v>258</v>
      </c>
      <c r="C194" s="23" t="s">
        <v>211</v>
      </c>
      <c r="D194" s="23">
        <v>1970</v>
      </c>
      <c r="E194" s="23" t="s">
        <v>39</v>
      </c>
      <c r="F194" s="23" t="s">
        <v>49</v>
      </c>
      <c r="G194" s="25">
        <v>5</v>
      </c>
      <c r="H194" s="25">
        <v>8</v>
      </c>
      <c r="I194" s="26">
        <v>11780.03</v>
      </c>
      <c r="J194" s="26">
        <v>7731.12</v>
      </c>
      <c r="K194" s="26">
        <v>7129.17</v>
      </c>
      <c r="L194" s="27">
        <v>367</v>
      </c>
      <c r="M194" s="26">
        <f t="shared" si="18"/>
        <v>980336.87</v>
      </c>
      <c r="N194" s="26">
        <v>0</v>
      </c>
      <c r="O194" s="26">
        <v>0</v>
      </c>
      <c r="P194" s="26">
        <v>0</v>
      </c>
      <c r="Q194" s="26">
        <f>'Таблица 3 '!C185</f>
        <v>980336.87</v>
      </c>
      <c r="R194" s="26">
        <f t="shared" si="19"/>
        <v>980336.87</v>
      </c>
      <c r="S194" s="26">
        <v>0</v>
      </c>
      <c r="T194" s="28">
        <f t="shared" si="11"/>
        <v>126.80399088359772</v>
      </c>
      <c r="U194" s="28">
        <v>126.80399088359772</v>
      </c>
      <c r="V194" s="29" t="s">
        <v>44</v>
      </c>
    </row>
    <row r="195" spans="1:22" ht="44.25" customHeight="1" x14ac:dyDescent="0.25">
      <c r="A195" s="23">
        <v>4</v>
      </c>
      <c r="B195" s="24" t="s">
        <v>259</v>
      </c>
      <c r="C195" s="23" t="s">
        <v>211</v>
      </c>
      <c r="D195" s="23">
        <v>1971</v>
      </c>
      <c r="E195" s="23" t="s">
        <v>39</v>
      </c>
      <c r="F195" s="23" t="s">
        <v>49</v>
      </c>
      <c r="G195" s="25">
        <v>5</v>
      </c>
      <c r="H195" s="25">
        <v>6</v>
      </c>
      <c r="I195" s="26">
        <v>9624.17</v>
      </c>
      <c r="J195" s="26">
        <v>6088.79</v>
      </c>
      <c r="K195" s="26">
        <v>5186.0600000000004</v>
      </c>
      <c r="L195" s="27">
        <v>205</v>
      </c>
      <c r="M195" s="26">
        <f t="shared" si="18"/>
        <v>3296401.97</v>
      </c>
      <c r="N195" s="26">
        <v>0</v>
      </c>
      <c r="O195" s="26">
        <v>0</v>
      </c>
      <c r="P195" s="26">
        <v>0</v>
      </c>
      <c r="Q195" s="26">
        <f>'Таблица 3 '!C186</f>
        <v>3296401.97</v>
      </c>
      <c r="R195" s="26">
        <f t="shared" si="19"/>
        <v>3296401.97</v>
      </c>
      <c r="S195" s="26">
        <v>0</v>
      </c>
      <c r="T195" s="28">
        <f t="shared" si="11"/>
        <v>541.38867821028487</v>
      </c>
      <c r="U195" s="28">
        <v>541.38867821028487</v>
      </c>
      <c r="V195" s="29" t="s">
        <v>44</v>
      </c>
    </row>
    <row r="196" spans="1:22" ht="44.25" customHeight="1" x14ac:dyDescent="0.25">
      <c r="A196" s="23">
        <v>5</v>
      </c>
      <c r="B196" s="24" t="s">
        <v>260</v>
      </c>
      <c r="C196" s="23" t="s">
        <v>211</v>
      </c>
      <c r="D196" s="23">
        <v>1970</v>
      </c>
      <c r="E196" s="23" t="s">
        <v>39</v>
      </c>
      <c r="F196" s="23" t="s">
        <v>49</v>
      </c>
      <c r="G196" s="25">
        <v>5</v>
      </c>
      <c r="H196" s="25">
        <v>4</v>
      </c>
      <c r="I196" s="26">
        <v>5525.33</v>
      </c>
      <c r="J196" s="26">
        <v>3515.11</v>
      </c>
      <c r="K196" s="26">
        <v>3515.11</v>
      </c>
      <c r="L196" s="27">
        <v>162</v>
      </c>
      <c r="M196" s="26">
        <f t="shared" si="18"/>
        <v>2406538.67</v>
      </c>
      <c r="N196" s="26">
        <v>0</v>
      </c>
      <c r="O196" s="26">
        <v>0</v>
      </c>
      <c r="P196" s="26">
        <v>0</v>
      </c>
      <c r="Q196" s="26">
        <f>'Таблица 3 '!C187</f>
        <v>2406538.67</v>
      </c>
      <c r="R196" s="26">
        <f t="shared" si="19"/>
        <v>2406538.67</v>
      </c>
      <c r="S196" s="26">
        <v>0</v>
      </c>
      <c r="T196" s="28">
        <f t="shared" si="11"/>
        <v>684.62684524808606</v>
      </c>
      <c r="U196" s="28">
        <v>684.62684524808606</v>
      </c>
      <c r="V196" s="29" t="s">
        <v>44</v>
      </c>
    </row>
    <row r="197" spans="1:22" ht="44.25" customHeight="1" x14ac:dyDescent="0.25">
      <c r="A197" s="23">
        <v>6</v>
      </c>
      <c r="B197" s="24" t="s">
        <v>261</v>
      </c>
      <c r="C197" s="23" t="s">
        <v>211</v>
      </c>
      <c r="D197" s="23">
        <v>1971</v>
      </c>
      <c r="E197" s="23" t="s">
        <v>39</v>
      </c>
      <c r="F197" s="23" t="s">
        <v>49</v>
      </c>
      <c r="G197" s="25">
        <v>5</v>
      </c>
      <c r="H197" s="25">
        <v>5</v>
      </c>
      <c r="I197" s="26">
        <v>7012.18</v>
      </c>
      <c r="J197" s="26">
        <v>4471.78</v>
      </c>
      <c r="K197" s="26">
        <v>4471.78</v>
      </c>
      <c r="L197" s="27">
        <v>265</v>
      </c>
      <c r="M197" s="26">
        <f t="shared" si="18"/>
        <v>2765732.35</v>
      </c>
      <c r="N197" s="26">
        <v>0</v>
      </c>
      <c r="O197" s="26">
        <v>0</v>
      </c>
      <c r="P197" s="26">
        <v>0</v>
      </c>
      <c r="Q197" s="26">
        <f>'Таблица 3 '!C188</f>
        <v>2765732.35</v>
      </c>
      <c r="R197" s="26">
        <f t="shared" si="19"/>
        <v>2765732.35</v>
      </c>
      <c r="S197" s="26">
        <v>0</v>
      </c>
      <c r="T197" s="28">
        <f t="shared" si="11"/>
        <v>618.48578194812808</v>
      </c>
      <c r="U197" s="28">
        <v>618.48578194812808</v>
      </c>
      <c r="V197" s="29" t="s">
        <v>44</v>
      </c>
    </row>
    <row r="198" spans="1:22" ht="44.25" customHeight="1" x14ac:dyDescent="0.25">
      <c r="A198" s="23">
        <v>7</v>
      </c>
      <c r="B198" s="24" t="s">
        <v>262</v>
      </c>
      <c r="C198" s="23" t="s">
        <v>211</v>
      </c>
      <c r="D198" s="23">
        <v>1971</v>
      </c>
      <c r="E198" s="23" t="s">
        <v>39</v>
      </c>
      <c r="F198" s="23" t="s">
        <v>49</v>
      </c>
      <c r="G198" s="25">
        <v>5</v>
      </c>
      <c r="H198" s="25">
        <v>2</v>
      </c>
      <c r="I198" s="26">
        <v>1957.09</v>
      </c>
      <c r="J198" s="26">
        <v>1473.99</v>
      </c>
      <c r="K198" s="26">
        <v>1473.99</v>
      </c>
      <c r="L198" s="27">
        <v>61</v>
      </c>
      <c r="M198" s="26">
        <f t="shared" si="18"/>
        <v>976992.82</v>
      </c>
      <c r="N198" s="26">
        <v>0</v>
      </c>
      <c r="O198" s="26">
        <v>0</v>
      </c>
      <c r="P198" s="26">
        <v>0</v>
      </c>
      <c r="Q198" s="26">
        <f>'Таблица 3 '!C189</f>
        <v>976992.82</v>
      </c>
      <c r="R198" s="26">
        <f t="shared" si="19"/>
        <v>976992.82</v>
      </c>
      <c r="S198" s="26">
        <v>0</v>
      </c>
      <c r="T198" s="28">
        <f t="shared" si="11"/>
        <v>662.8218780317369</v>
      </c>
      <c r="U198" s="28">
        <v>662.8218780317369</v>
      </c>
      <c r="V198" s="29" t="s">
        <v>44</v>
      </c>
    </row>
    <row r="199" spans="1:22" ht="44.25" customHeight="1" x14ac:dyDescent="0.25">
      <c r="A199" s="23">
        <v>8</v>
      </c>
      <c r="B199" s="24" t="s">
        <v>263</v>
      </c>
      <c r="C199" s="23" t="s">
        <v>211</v>
      </c>
      <c r="D199" s="23">
        <v>1969</v>
      </c>
      <c r="E199" s="23" t="s">
        <v>39</v>
      </c>
      <c r="F199" s="23" t="s">
        <v>49</v>
      </c>
      <c r="G199" s="25">
        <v>5</v>
      </c>
      <c r="H199" s="25">
        <v>2</v>
      </c>
      <c r="I199" s="26">
        <v>5076.8100000000004</v>
      </c>
      <c r="J199" s="26">
        <v>3577.1</v>
      </c>
      <c r="K199" s="26">
        <v>3577.1</v>
      </c>
      <c r="L199" s="27">
        <v>317</v>
      </c>
      <c r="M199" s="26">
        <f t="shared" si="18"/>
        <v>299608.98</v>
      </c>
      <c r="N199" s="26">
        <v>0</v>
      </c>
      <c r="O199" s="26">
        <v>0</v>
      </c>
      <c r="P199" s="26">
        <v>0</v>
      </c>
      <c r="Q199" s="26">
        <f>'Таблица 3 '!C190</f>
        <v>299608.98</v>
      </c>
      <c r="R199" s="26">
        <f t="shared" si="19"/>
        <v>299608.98</v>
      </c>
      <c r="S199" s="26">
        <v>0</v>
      </c>
      <c r="T199" s="28">
        <f t="shared" si="11"/>
        <v>83.757507478124737</v>
      </c>
      <c r="U199" s="28">
        <v>83.757507478124737</v>
      </c>
      <c r="V199" s="29" t="s">
        <v>44</v>
      </c>
    </row>
    <row r="200" spans="1:22" ht="44.25" customHeight="1" x14ac:dyDescent="0.25">
      <c r="A200" s="23">
        <v>9</v>
      </c>
      <c r="B200" s="24" t="s">
        <v>264</v>
      </c>
      <c r="C200" s="23" t="s">
        <v>211</v>
      </c>
      <c r="D200" s="23">
        <v>1984</v>
      </c>
      <c r="E200" s="23" t="s">
        <v>39</v>
      </c>
      <c r="F200" s="23" t="s">
        <v>49</v>
      </c>
      <c r="G200" s="25">
        <v>5</v>
      </c>
      <c r="H200" s="25">
        <v>6</v>
      </c>
      <c r="I200" s="26">
        <v>8382.8799999999992</v>
      </c>
      <c r="J200" s="26">
        <v>5363.88</v>
      </c>
      <c r="K200" s="26">
        <v>5363.88</v>
      </c>
      <c r="L200" s="27">
        <v>210</v>
      </c>
      <c r="M200" s="26">
        <f t="shared" si="18"/>
        <v>2799913.72</v>
      </c>
      <c r="N200" s="26">
        <v>0</v>
      </c>
      <c r="O200" s="26">
        <v>0</v>
      </c>
      <c r="P200" s="26">
        <v>0</v>
      </c>
      <c r="Q200" s="26">
        <f>'Таблица 3 '!C191</f>
        <v>2799913.72</v>
      </c>
      <c r="R200" s="26">
        <f t="shared" si="19"/>
        <v>2799913.72</v>
      </c>
      <c r="S200" s="26">
        <v>0</v>
      </c>
      <c r="T200" s="28">
        <f t="shared" si="11"/>
        <v>521.9941012848908</v>
      </c>
      <c r="U200" s="28">
        <v>521.9941012848908</v>
      </c>
      <c r="V200" s="29" t="s">
        <v>44</v>
      </c>
    </row>
    <row r="201" spans="1:22" ht="44.25" customHeight="1" x14ac:dyDescent="0.25">
      <c r="A201" s="23">
        <v>10</v>
      </c>
      <c r="B201" s="24" t="s">
        <v>265</v>
      </c>
      <c r="C201" s="23" t="s">
        <v>211</v>
      </c>
      <c r="D201" s="23">
        <v>1980</v>
      </c>
      <c r="E201" s="23" t="s">
        <v>39</v>
      </c>
      <c r="F201" s="23" t="s">
        <v>43</v>
      </c>
      <c r="G201" s="25">
        <v>9</v>
      </c>
      <c r="H201" s="25">
        <v>2</v>
      </c>
      <c r="I201" s="26">
        <v>5703.42</v>
      </c>
      <c r="J201" s="26">
        <v>3846.42</v>
      </c>
      <c r="K201" s="26">
        <v>3846.42</v>
      </c>
      <c r="L201" s="27">
        <v>165</v>
      </c>
      <c r="M201" s="26">
        <f t="shared" si="18"/>
        <v>1580810.15</v>
      </c>
      <c r="N201" s="26">
        <v>0</v>
      </c>
      <c r="O201" s="26">
        <v>0</v>
      </c>
      <c r="P201" s="26">
        <v>0</v>
      </c>
      <c r="Q201" s="26">
        <f>'Таблица 3 '!C192</f>
        <v>1580810.15</v>
      </c>
      <c r="R201" s="26">
        <f t="shared" si="19"/>
        <v>1580810.15</v>
      </c>
      <c r="S201" s="26">
        <v>0</v>
      </c>
      <c r="T201" s="28">
        <f t="shared" si="11"/>
        <v>410.98219903182695</v>
      </c>
      <c r="U201" s="28">
        <v>410.98219903182695</v>
      </c>
      <c r="V201" s="29" t="s">
        <v>44</v>
      </c>
    </row>
    <row r="202" spans="1:22" ht="44.25" customHeight="1" x14ac:dyDescent="0.25">
      <c r="A202" s="23">
        <v>11</v>
      </c>
      <c r="B202" s="24" t="s">
        <v>266</v>
      </c>
      <c r="C202" s="23" t="s">
        <v>211</v>
      </c>
      <c r="D202" s="23">
        <v>1970</v>
      </c>
      <c r="E202" s="23" t="s">
        <v>39</v>
      </c>
      <c r="F202" s="23" t="s">
        <v>49</v>
      </c>
      <c r="G202" s="25">
        <v>5</v>
      </c>
      <c r="H202" s="25">
        <v>10</v>
      </c>
      <c r="I202" s="26">
        <v>12128.38</v>
      </c>
      <c r="J202" s="26">
        <v>7712.38</v>
      </c>
      <c r="K202" s="26">
        <v>7712.38</v>
      </c>
      <c r="L202" s="27">
        <v>300</v>
      </c>
      <c r="M202" s="26">
        <f t="shared" si="18"/>
        <v>2656500.21</v>
      </c>
      <c r="N202" s="26">
        <v>0</v>
      </c>
      <c r="O202" s="26">
        <v>0</v>
      </c>
      <c r="P202" s="26">
        <v>0</v>
      </c>
      <c r="Q202" s="26">
        <f>'Таблица 3 '!C193</f>
        <v>2656500.21</v>
      </c>
      <c r="R202" s="26">
        <f t="shared" si="19"/>
        <v>2656500.21</v>
      </c>
      <c r="S202" s="26">
        <v>0</v>
      </c>
      <c r="T202" s="28">
        <f t="shared" si="11"/>
        <v>344.44622930924044</v>
      </c>
      <c r="U202" s="28">
        <v>344.44622930924044</v>
      </c>
      <c r="V202" s="29" t="s">
        <v>44</v>
      </c>
    </row>
    <row r="203" spans="1:22" ht="44.25" customHeight="1" x14ac:dyDescent="0.25">
      <c r="A203" s="23">
        <v>12</v>
      </c>
      <c r="B203" s="24" t="s">
        <v>267</v>
      </c>
      <c r="C203" s="23" t="s">
        <v>211</v>
      </c>
      <c r="D203" s="23">
        <v>1974</v>
      </c>
      <c r="E203" s="23" t="s">
        <v>39</v>
      </c>
      <c r="F203" s="23" t="s">
        <v>49</v>
      </c>
      <c r="G203" s="25">
        <v>5</v>
      </c>
      <c r="H203" s="25">
        <v>9</v>
      </c>
      <c r="I203" s="26">
        <v>11768.84</v>
      </c>
      <c r="J203" s="26">
        <v>7396.14</v>
      </c>
      <c r="K203" s="26">
        <v>7235.24</v>
      </c>
      <c r="L203" s="27">
        <v>277</v>
      </c>
      <c r="M203" s="26">
        <f t="shared" si="18"/>
        <v>3404447.66</v>
      </c>
      <c r="N203" s="26">
        <v>0</v>
      </c>
      <c r="O203" s="26">
        <v>0</v>
      </c>
      <c r="P203" s="26">
        <v>0</v>
      </c>
      <c r="Q203" s="26">
        <f>'Таблица 3 '!C194</f>
        <v>3404447.66</v>
      </c>
      <c r="R203" s="26">
        <f t="shared" si="19"/>
        <v>3404447.66</v>
      </c>
      <c r="S203" s="26">
        <v>0</v>
      </c>
      <c r="T203" s="28">
        <f t="shared" si="11"/>
        <v>460.30059733861174</v>
      </c>
      <c r="U203" s="28">
        <v>460.30059733861174</v>
      </c>
      <c r="V203" s="29" t="s">
        <v>44</v>
      </c>
    </row>
    <row r="204" spans="1:22" ht="44.25" customHeight="1" x14ac:dyDescent="0.25">
      <c r="A204" s="23">
        <v>13</v>
      </c>
      <c r="B204" s="24" t="s">
        <v>268</v>
      </c>
      <c r="C204" s="23" t="s">
        <v>211</v>
      </c>
      <c r="D204" s="23">
        <v>1974</v>
      </c>
      <c r="E204" s="23" t="s">
        <v>39</v>
      </c>
      <c r="F204" s="23" t="s">
        <v>49</v>
      </c>
      <c r="G204" s="25">
        <v>5</v>
      </c>
      <c r="H204" s="25">
        <v>9</v>
      </c>
      <c r="I204" s="26">
        <v>11760.76</v>
      </c>
      <c r="J204" s="26">
        <v>7388.86</v>
      </c>
      <c r="K204" s="26">
        <v>7388.86</v>
      </c>
      <c r="L204" s="27">
        <v>267</v>
      </c>
      <c r="M204" s="26">
        <f t="shared" si="18"/>
        <v>3790858.44</v>
      </c>
      <c r="N204" s="26">
        <v>0</v>
      </c>
      <c r="O204" s="26">
        <v>0</v>
      </c>
      <c r="P204" s="26">
        <v>0</v>
      </c>
      <c r="Q204" s="26">
        <f>'Таблица 3 '!C195</f>
        <v>3790858.44</v>
      </c>
      <c r="R204" s="26">
        <f t="shared" si="19"/>
        <v>3790858.44</v>
      </c>
      <c r="S204" s="26">
        <v>0</v>
      </c>
      <c r="T204" s="28">
        <f t="shared" si="11"/>
        <v>513.05051658848595</v>
      </c>
      <c r="U204" s="28">
        <v>513.05051658848595</v>
      </c>
      <c r="V204" s="29" t="s">
        <v>44</v>
      </c>
    </row>
    <row r="205" spans="1:22" ht="44.25" customHeight="1" x14ac:dyDescent="0.25">
      <c r="A205" s="23">
        <v>14</v>
      </c>
      <c r="B205" s="24" t="s">
        <v>269</v>
      </c>
      <c r="C205" s="23" t="s">
        <v>211</v>
      </c>
      <c r="D205" s="23">
        <v>1984</v>
      </c>
      <c r="E205" s="23" t="s">
        <v>39</v>
      </c>
      <c r="F205" s="23" t="s">
        <v>49</v>
      </c>
      <c r="G205" s="25">
        <v>5</v>
      </c>
      <c r="H205" s="25">
        <v>5</v>
      </c>
      <c r="I205" s="26">
        <v>9244.01</v>
      </c>
      <c r="J205" s="26">
        <v>5325.01</v>
      </c>
      <c r="K205" s="26">
        <v>5325.01</v>
      </c>
      <c r="L205" s="27">
        <v>210</v>
      </c>
      <c r="M205" s="26">
        <f t="shared" si="18"/>
        <v>2756248.59</v>
      </c>
      <c r="N205" s="26">
        <v>0</v>
      </c>
      <c r="O205" s="26">
        <v>0</v>
      </c>
      <c r="P205" s="26">
        <v>0</v>
      </c>
      <c r="Q205" s="26">
        <f>'Таблица 3 '!C196</f>
        <v>2756248.59</v>
      </c>
      <c r="R205" s="26">
        <f t="shared" si="19"/>
        <v>2756248.59</v>
      </c>
      <c r="S205" s="26">
        <v>0</v>
      </c>
      <c r="T205" s="28">
        <f t="shared" si="11"/>
        <v>517.60439698704783</v>
      </c>
      <c r="U205" s="28">
        <v>517.60439698704783</v>
      </c>
      <c r="V205" s="29" t="s">
        <v>44</v>
      </c>
    </row>
    <row r="206" spans="1:22" ht="44.25" customHeight="1" x14ac:dyDescent="0.25">
      <c r="A206" s="23">
        <v>15</v>
      </c>
      <c r="B206" s="24" t="s">
        <v>270</v>
      </c>
      <c r="C206" s="23" t="s">
        <v>211</v>
      </c>
      <c r="D206" s="23">
        <v>1985</v>
      </c>
      <c r="E206" s="23" t="s">
        <v>39</v>
      </c>
      <c r="F206" s="23" t="s">
        <v>49</v>
      </c>
      <c r="G206" s="25">
        <v>5</v>
      </c>
      <c r="H206" s="25">
        <v>6</v>
      </c>
      <c r="I206" s="26">
        <v>10911.31</v>
      </c>
      <c r="J206" s="26">
        <v>6255.71</v>
      </c>
      <c r="K206" s="26">
        <v>6255.71</v>
      </c>
      <c r="L206" s="27">
        <v>263</v>
      </c>
      <c r="M206" s="26">
        <f t="shared" si="18"/>
        <v>4083890.69</v>
      </c>
      <c r="N206" s="26">
        <v>0</v>
      </c>
      <c r="O206" s="26">
        <v>0</v>
      </c>
      <c r="P206" s="26">
        <v>0</v>
      </c>
      <c r="Q206" s="26">
        <f>'Таблица 3 '!C197</f>
        <v>4083890.69</v>
      </c>
      <c r="R206" s="26">
        <f t="shared" si="19"/>
        <v>4083890.69</v>
      </c>
      <c r="S206" s="26">
        <v>0</v>
      </c>
      <c r="T206" s="28">
        <f t="shared" si="11"/>
        <v>652.82608848555958</v>
      </c>
      <c r="U206" s="28">
        <v>652.82608848555958</v>
      </c>
      <c r="V206" s="29" t="s">
        <v>44</v>
      </c>
    </row>
    <row r="207" spans="1:22" ht="44.25" customHeight="1" x14ac:dyDescent="0.25">
      <c r="A207" s="23">
        <v>16</v>
      </c>
      <c r="B207" s="24" t="s">
        <v>271</v>
      </c>
      <c r="C207" s="23" t="s">
        <v>211</v>
      </c>
      <c r="D207" s="23">
        <v>1985</v>
      </c>
      <c r="E207" s="23" t="s">
        <v>39</v>
      </c>
      <c r="F207" s="23" t="s">
        <v>49</v>
      </c>
      <c r="G207" s="25">
        <v>5</v>
      </c>
      <c r="H207" s="25">
        <v>5</v>
      </c>
      <c r="I207" s="26">
        <v>9306.77</v>
      </c>
      <c r="J207" s="26">
        <v>5468.77</v>
      </c>
      <c r="K207" s="26">
        <v>5468.77</v>
      </c>
      <c r="L207" s="27">
        <v>236</v>
      </c>
      <c r="M207" s="26">
        <f t="shared" si="18"/>
        <v>3569998.32</v>
      </c>
      <c r="N207" s="26">
        <v>0</v>
      </c>
      <c r="O207" s="26">
        <v>0</v>
      </c>
      <c r="P207" s="26">
        <v>0</v>
      </c>
      <c r="Q207" s="26">
        <f>'Таблица 3 '!C198</f>
        <v>3569998.32</v>
      </c>
      <c r="R207" s="26">
        <f t="shared" si="19"/>
        <v>3569998.32</v>
      </c>
      <c r="S207" s="26">
        <v>0</v>
      </c>
      <c r="T207" s="28">
        <f t="shared" si="11"/>
        <v>652.79730542699724</v>
      </c>
      <c r="U207" s="28">
        <v>652.79730542699724</v>
      </c>
      <c r="V207" s="29" t="s">
        <v>44</v>
      </c>
    </row>
    <row r="208" spans="1:22" ht="44.25" customHeight="1" x14ac:dyDescent="0.25">
      <c r="A208" s="23">
        <v>17</v>
      </c>
      <c r="B208" s="24" t="s">
        <v>272</v>
      </c>
      <c r="C208" s="23" t="s">
        <v>211</v>
      </c>
      <c r="D208" s="23">
        <v>1984</v>
      </c>
      <c r="E208" s="23" t="s">
        <v>39</v>
      </c>
      <c r="F208" s="23" t="s">
        <v>49</v>
      </c>
      <c r="G208" s="25">
        <v>5</v>
      </c>
      <c r="H208" s="25">
        <v>9</v>
      </c>
      <c r="I208" s="26">
        <v>17410.91</v>
      </c>
      <c r="J208" s="26">
        <v>9885.51</v>
      </c>
      <c r="K208" s="26">
        <v>9885.51</v>
      </c>
      <c r="L208" s="27">
        <v>388</v>
      </c>
      <c r="M208" s="26">
        <f t="shared" si="18"/>
        <v>4649999.3099999996</v>
      </c>
      <c r="N208" s="26">
        <v>0</v>
      </c>
      <c r="O208" s="26">
        <v>0</v>
      </c>
      <c r="P208" s="26">
        <v>0</v>
      </c>
      <c r="Q208" s="26">
        <f>'Таблица 3 '!C199</f>
        <v>4649999.3099999996</v>
      </c>
      <c r="R208" s="26">
        <f t="shared" si="19"/>
        <v>4649999.3099999996</v>
      </c>
      <c r="S208" s="26">
        <v>0</v>
      </c>
      <c r="T208" s="28">
        <f t="shared" si="11"/>
        <v>470.38537313704597</v>
      </c>
      <c r="U208" s="28">
        <v>470.38537313704597</v>
      </c>
      <c r="V208" s="29" t="s">
        <v>44</v>
      </c>
    </row>
    <row r="209" spans="1:22" ht="44.25" customHeight="1" x14ac:dyDescent="0.25">
      <c r="A209" s="23">
        <v>18</v>
      </c>
      <c r="B209" s="24" t="s">
        <v>273</v>
      </c>
      <c r="C209" s="23" t="s">
        <v>211</v>
      </c>
      <c r="D209" s="23">
        <v>1975</v>
      </c>
      <c r="E209" s="23" t="s">
        <v>39</v>
      </c>
      <c r="F209" s="23" t="s">
        <v>49</v>
      </c>
      <c r="G209" s="25">
        <v>5</v>
      </c>
      <c r="H209" s="25">
        <v>3</v>
      </c>
      <c r="I209" s="26">
        <v>6430.87</v>
      </c>
      <c r="J209" s="26">
        <v>3719.47</v>
      </c>
      <c r="K209" s="26">
        <v>3719.47</v>
      </c>
      <c r="L209" s="27">
        <v>156</v>
      </c>
      <c r="M209" s="26">
        <f t="shared" si="18"/>
        <v>3142956.32</v>
      </c>
      <c r="N209" s="26">
        <v>0</v>
      </c>
      <c r="O209" s="26">
        <v>0</v>
      </c>
      <c r="P209" s="26">
        <v>0</v>
      </c>
      <c r="Q209" s="26">
        <f>'Таблица 3 '!C200</f>
        <v>3142956.32</v>
      </c>
      <c r="R209" s="26">
        <f t="shared" si="19"/>
        <v>3142956.32</v>
      </c>
      <c r="S209" s="26">
        <v>0</v>
      </c>
      <c r="T209" s="28">
        <f t="shared" si="11"/>
        <v>845.00112112747252</v>
      </c>
      <c r="U209" s="28">
        <v>845.00112112747252</v>
      </c>
      <c r="V209" s="29" t="s">
        <v>44</v>
      </c>
    </row>
    <row r="210" spans="1:22" ht="44.25" customHeight="1" x14ac:dyDescent="0.25">
      <c r="A210" s="23">
        <v>19</v>
      </c>
      <c r="B210" s="24" t="s">
        <v>274</v>
      </c>
      <c r="C210" s="23" t="s">
        <v>211</v>
      </c>
      <c r="D210" s="23">
        <v>1972</v>
      </c>
      <c r="E210" s="23" t="s">
        <v>39</v>
      </c>
      <c r="F210" s="23" t="s">
        <v>49</v>
      </c>
      <c r="G210" s="25">
        <v>5</v>
      </c>
      <c r="H210" s="25">
        <v>5</v>
      </c>
      <c r="I210" s="26">
        <v>6882.02</v>
      </c>
      <c r="J210" s="26">
        <v>4434.6400000000003</v>
      </c>
      <c r="K210" s="26">
        <v>4434.6400000000003</v>
      </c>
      <c r="L210" s="27">
        <v>219</v>
      </c>
      <c r="M210" s="26">
        <f t="shared" si="18"/>
        <v>2668708.02</v>
      </c>
      <c r="N210" s="26">
        <v>0</v>
      </c>
      <c r="O210" s="26">
        <v>0</v>
      </c>
      <c r="P210" s="26">
        <v>0</v>
      </c>
      <c r="Q210" s="26">
        <f>'Таблица 3 '!C201</f>
        <v>2668708.02</v>
      </c>
      <c r="R210" s="26">
        <f t="shared" si="19"/>
        <v>2668708.02</v>
      </c>
      <c r="S210" s="26">
        <v>0</v>
      </c>
      <c r="T210" s="28">
        <f t="shared" si="11"/>
        <v>601.7868462829</v>
      </c>
      <c r="U210" s="28">
        <v>601.7868462829</v>
      </c>
      <c r="V210" s="29" t="s">
        <v>44</v>
      </c>
    </row>
    <row r="211" spans="1:22" ht="44.25" customHeight="1" x14ac:dyDescent="0.25">
      <c r="A211" s="23">
        <v>20</v>
      </c>
      <c r="B211" s="24" t="s">
        <v>275</v>
      </c>
      <c r="C211" s="23" t="s">
        <v>211</v>
      </c>
      <c r="D211" s="23">
        <v>1972</v>
      </c>
      <c r="E211" s="23" t="s">
        <v>39</v>
      </c>
      <c r="F211" s="23" t="s">
        <v>49</v>
      </c>
      <c r="G211" s="25">
        <v>5</v>
      </c>
      <c r="H211" s="25">
        <v>4</v>
      </c>
      <c r="I211" s="26">
        <v>5997.76</v>
      </c>
      <c r="J211" s="26">
        <v>3960.34</v>
      </c>
      <c r="K211" s="26">
        <v>3960.34</v>
      </c>
      <c r="L211" s="27">
        <v>174</v>
      </c>
      <c r="M211" s="26">
        <f t="shared" si="18"/>
        <v>2117971.9700000002</v>
      </c>
      <c r="N211" s="26">
        <v>0</v>
      </c>
      <c r="O211" s="26">
        <v>0</v>
      </c>
      <c r="P211" s="26">
        <v>0</v>
      </c>
      <c r="Q211" s="26">
        <f>'Таблица 3 '!C202</f>
        <v>2117971.9700000002</v>
      </c>
      <c r="R211" s="26">
        <f t="shared" si="19"/>
        <v>2117971.9700000002</v>
      </c>
      <c r="S211" s="26">
        <v>0</v>
      </c>
      <c r="T211" s="28">
        <f t="shared" si="11"/>
        <v>534.79548978118044</v>
      </c>
      <c r="U211" s="28">
        <v>534.79548978118044</v>
      </c>
      <c r="V211" s="29" t="s">
        <v>44</v>
      </c>
    </row>
    <row r="212" spans="1:22" ht="44.25" customHeight="1" x14ac:dyDescent="0.25">
      <c r="A212" s="23">
        <v>21</v>
      </c>
      <c r="B212" s="24" t="s">
        <v>276</v>
      </c>
      <c r="C212" s="23" t="s">
        <v>211</v>
      </c>
      <c r="D212" s="23">
        <v>1973</v>
      </c>
      <c r="E212" s="23" t="s">
        <v>39</v>
      </c>
      <c r="F212" s="23" t="s">
        <v>49</v>
      </c>
      <c r="G212" s="25">
        <v>5</v>
      </c>
      <c r="H212" s="25">
        <v>4</v>
      </c>
      <c r="I212" s="26">
        <v>6005.11</v>
      </c>
      <c r="J212" s="26">
        <v>3967.69</v>
      </c>
      <c r="K212" s="26">
        <v>3967.69</v>
      </c>
      <c r="L212" s="27">
        <v>202</v>
      </c>
      <c r="M212" s="26">
        <f t="shared" si="18"/>
        <v>2296567.1800000002</v>
      </c>
      <c r="N212" s="26">
        <v>0</v>
      </c>
      <c r="O212" s="26">
        <v>0</v>
      </c>
      <c r="P212" s="26">
        <v>0</v>
      </c>
      <c r="Q212" s="26">
        <f>'Таблица 3 '!C203</f>
        <v>2296567.1800000002</v>
      </c>
      <c r="R212" s="26">
        <f t="shared" si="19"/>
        <v>2296567.1800000002</v>
      </c>
      <c r="S212" s="26">
        <v>0</v>
      </c>
      <c r="T212" s="28">
        <f t="shared" si="11"/>
        <v>578.81719085916495</v>
      </c>
      <c r="U212" s="28">
        <v>578.81719085916495</v>
      </c>
      <c r="V212" s="29" t="s">
        <v>44</v>
      </c>
    </row>
    <row r="213" spans="1:22" ht="44.25" customHeight="1" x14ac:dyDescent="0.25">
      <c r="A213" s="23">
        <v>22</v>
      </c>
      <c r="B213" s="24" t="s">
        <v>277</v>
      </c>
      <c r="C213" s="23" t="s">
        <v>211</v>
      </c>
      <c r="D213" s="23">
        <v>1989</v>
      </c>
      <c r="E213" s="23" t="s">
        <v>39</v>
      </c>
      <c r="F213" s="23" t="s">
        <v>49</v>
      </c>
      <c r="G213" s="25">
        <v>5</v>
      </c>
      <c r="H213" s="25">
        <v>4</v>
      </c>
      <c r="I213" s="26">
        <v>6966.59</v>
      </c>
      <c r="J213" s="26">
        <v>4417.59</v>
      </c>
      <c r="K213" s="26">
        <v>4417.59</v>
      </c>
      <c r="L213" s="27">
        <v>161</v>
      </c>
      <c r="M213" s="26">
        <f t="shared" si="18"/>
        <v>2824782.41</v>
      </c>
      <c r="N213" s="26">
        <v>0</v>
      </c>
      <c r="O213" s="26">
        <v>0</v>
      </c>
      <c r="P213" s="26">
        <v>0</v>
      </c>
      <c r="Q213" s="26">
        <f>'Таблица 3 '!C204</f>
        <v>2824782.41</v>
      </c>
      <c r="R213" s="26">
        <f t="shared" si="19"/>
        <v>2824782.41</v>
      </c>
      <c r="S213" s="26">
        <v>0</v>
      </c>
      <c r="T213" s="28">
        <f t="shared" si="11"/>
        <v>639.4396967577344</v>
      </c>
      <c r="U213" s="28">
        <v>639.4396967577344</v>
      </c>
      <c r="V213" s="29" t="s">
        <v>44</v>
      </c>
    </row>
    <row r="214" spans="1:22" ht="44.25" customHeight="1" x14ac:dyDescent="0.25">
      <c r="A214" s="23">
        <v>23</v>
      </c>
      <c r="B214" s="24" t="s">
        <v>278</v>
      </c>
      <c r="C214" s="23" t="s">
        <v>211</v>
      </c>
      <c r="D214" s="23">
        <v>1977</v>
      </c>
      <c r="E214" s="23" t="s">
        <v>39</v>
      </c>
      <c r="F214" s="23" t="s">
        <v>49</v>
      </c>
      <c r="G214" s="25">
        <v>5</v>
      </c>
      <c r="H214" s="25">
        <v>8</v>
      </c>
      <c r="I214" s="26">
        <v>14722.6</v>
      </c>
      <c r="J214" s="26">
        <v>8749.9</v>
      </c>
      <c r="K214" s="26">
        <v>8248.2999999999993</v>
      </c>
      <c r="L214" s="27">
        <v>335</v>
      </c>
      <c r="M214" s="26">
        <f t="shared" si="18"/>
        <v>4006826.68</v>
      </c>
      <c r="N214" s="26">
        <v>0</v>
      </c>
      <c r="O214" s="26">
        <v>0</v>
      </c>
      <c r="P214" s="26">
        <v>0</v>
      </c>
      <c r="Q214" s="26">
        <f>'Таблица 3 '!C205</f>
        <v>4006826.68</v>
      </c>
      <c r="R214" s="26">
        <f t="shared" si="19"/>
        <v>4006826.68</v>
      </c>
      <c r="S214" s="26">
        <v>0</v>
      </c>
      <c r="T214" s="28">
        <f t="shared" si="11"/>
        <v>457.92828260894413</v>
      </c>
      <c r="U214" s="28">
        <v>457.92828260894413</v>
      </c>
      <c r="V214" s="29" t="s">
        <v>44</v>
      </c>
    </row>
    <row r="215" spans="1:22" ht="44.25" customHeight="1" x14ac:dyDescent="0.25">
      <c r="A215" s="23">
        <v>24</v>
      </c>
      <c r="B215" s="24" t="s">
        <v>279</v>
      </c>
      <c r="C215" s="23" t="s">
        <v>211</v>
      </c>
      <c r="D215" s="23">
        <v>1977</v>
      </c>
      <c r="E215" s="23" t="s">
        <v>39</v>
      </c>
      <c r="F215" s="23" t="s">
        <v>49</v>
      </c>
      <c r="G215" s="25">
        <v>5</v>
      </c>
      <c r="H215" s="25">
        <v>11</v>
      </c>
      <c r="I215" s="26">
        <v>19245.47</v>
      </c>
      <c r="J215" s="26">
        <v>12013.87</v>
      </c>
      <c r="K215" s="26">
        <v>12013.87</v>
      </c>
      <c r="L215" s="27">
        <v>515</v>
      </c>
      <c r="M215" s="26">
        <f t="shared" si="18"/>
        <v>2019427.05</v>
      </c>
      <c r="N215" s="26">
        <v>0</v>
      </c>
      <c r="O215" s="26">
        <v>0</v>
      </c>
      <c r="P215" s="26">
        <v>0</v>
      </c>
      <c r="Q215" s="26">
        <f>'Таблица 3 '!C206</f>
        <v>2019427.05</v>
      </c>
      <c r="R215" s="26">
        <f t="shared" si="19"/>
        <v>2019427.05</v>
      </c>
      <c r="S215" s="26">
        <v>0</v>
      </c>
      <c r="T215" s="28">
        <f t="shared" si="11"/>
        <v>168.09130197013951</v>
      </c>
      <c r="U215" s="28">
        <v>168.09130197013951</v>
      </c>
      <c r="V215" s="29" t="s">
        <v>44</v>
      </c>
    </row>
    <row r="216" spans="1:22" ht="44.25" customHeight="1" x14ac:dyDescent="0.25">
      <c r="A216" s="23">
        <v>25</v>
      </c>
      <c r="B216" s="24" t="s">
        <v>280</v>
      </c>
      <c r="C216" s="23" t="s">
        <v>211</v>
      </c>
      <c r="D216" s="23">
        <v>1980</v>
      </c>
      <c r="E216" s="23" t="s">
        <v>39</v>
      </c>
      <c r="F216" s="23" t="s">
        <v>49</v>
      </c>
      <c r="G216" s="25">
        <v>5</v>
      </c>
      <c r="H216" s="25">
        <v>10</v>
      </c>
      <c r="I216" s="26">
        <v>16952.93</v>
      </c>
      <c r="J216" s="26">
        <v>10624.33</v>
      </c>
      <c r="K216" s="26">
        <v>10624.33</v>
      </c>
      <c r="L216" s="27">
        <v>461</v>
      </c>
      <c r="M216" s="26">
        <f t="shared" si="18"/>
        <v>4263863.6100000003</v>
      </c>
      <c r="N216" s="26">
        <v>0</v>
      </c>
      <c r="O216" s="26">
        <v>0</v>
      </c>
      <c r="P216" s="26">
        <v>0</v>
      </c>
      <c r="Q216" s="26">
        <f>'Таблица 3 '!C207</f>
        <v>4263863.6100000003</v>
      </c>
      <c r="R216" s="26">
        <f t="shared" si="19"/>
        <v>4263863.6100000003</v>
      </c>
      <c r="S216" s="26">
        <v>0</v>
      </c>
      <c r="T216" s="28">
        <f t="shared" si="11"/>
        <v>401.33011775801396</v>
      </c>
      <c r="U216" s="28">
        <v>401.33011775801396</v>
      </c>
      <c r="V216" s="29" t="s">
        <v>44</v>
      </c>
    </row>
    <row r="217" spans="1:22" ht="44.25" customHeight="1" x14ac:dyDescent="0.25">
      <c r="A217" s="23">
        <v>26</v>
      </c>
      <c r="B217" s="24" t="s">
        <v>281</v>
      </c>
      <c r="C217" s="23" t="s">
        <v>211</v>
      </c>
      <c r="D217" s="23">
        <v>1979</v>
      </c>
      <c r="E217" s="23" t="s">
        <v>39</v>
      </c>
      <c r="F217" s="23" t="s">
        <v>49</v>
      </c>
      <c r="G217" s="25">
        <v>5</v>
      </c>
      <c r="H217" s="25">
        <v>14</v>
      </c>
      <c r="I217" s="26">
        <v>25193.99</v>
      </c>
      <c r="J217" s="26">
        <v>15560.19</v>
      </c>
      <c r="K217" s="26">
        <v>15560.19</v>
      </c>
      <c r="L217" s="27">
        <v>680</v>
      </c>
      <c r="M217" s="26">
        <f t="shared" si="18"/>
        <v>8149847.6200000001</v>
      </c>
      <c r="N217" s="26">
        <v>0</v>
      </c>
      <c r="O217" s="26">
        <v>0</v>
      </c>
      <c r="P217" s="26">
        <v>0</v>
      </c>
      <c r="Q217" s="26">
        <f>'Таблица 3 '!C208</f>
        <v>8149847.6200000001</v>
      </c>
      <c r="R217" s="26">
        <f t="shared" si="19"/>
        <v>8149847.6200000001</v>
      </c>
      <c r="S217" s="26">
        <v>0</v>
      </c>
      <c r="T217" s="28">
        <f t="shared" si="11"/>
        <v>523.76273168900889</v>
      </c>
      <c r="U217" s="28">
        <v>523.76273168900889</v>
      </c>
      <c r="V217" s="29" t="s">
        <v>44</v>
      </c>
    </row>
    <row r="218" spans="1:22" ht="44.25" customHeight="1" x14ac:dyDescent="0.25">
      <c r="A218" s="23">
        <v>27</v>
      </c>
      <c r="B218" s="24" t="s">
        <v>282</v>
      </c>
      <c r="C218" s="23" t="s">
        <v>211</v>
      </c>
      <c r="D218" s="23">
        <v>1981</v>
      </c>
      <c r="E218" s="23" t="s">
        <v>39</v>
      </c>
      <c r="F218" s="23" t="s">
        <v>49</v>
      </c>
      <c r="G218" s="25">
        <v>5</v>
      </c>
      <c r="H218" s="25">
        <v>4</v>
      </c>
      <c r="I218" s="26">
        <v>6228.91</v>
      </c>
      <c r="J218" s="26">
        <v>3965.91</v>
      </c>
      <c r="K218" s="26">
        <v>3965.91</v>
      </c>
      <c r="L218" s="27">
        <v>186</v>
      </c>
      <c r="M218" s="26">
        <f t="shared" si="18"/>
        <v>1998999.54</v>
      </c>
      <c r="N218" s="26">
        <v>0</v>
      </c>
      <c r="O218" s="26">
        <v>0</v>
      </c>
      <c r="P218" s="26">
        <v>0</v>
      </c>
      <c r="Q218" s="26">
        <f>'Таблица 3 '!C209</f>
        <v>1998999.54</v>
      </c>
      <c r="R218" s="26">
        <f t="shared" si="19"/>
        <v>1998999.54</v>
      </c>
      <c r="S218" s="26">
        <v>0</v>
      </c>
      <c r="T218" s="28">
        <f t="shared" si="11"/>
        <v>504.04561374312584</v>
      </c>
      <c r="U218" s="28">
        <v>504.04561374312584</v>
      </c>
      <c r="V218" s="29" t="s">
        <v>44</v>
      </c>
    </row>
    <row r="219" spans="1:22" ht="44.25" customHeight="1" x14ac:dyDescent="0.25">
      <c r="A219" s="23">
        <v>28</v>
      </c>
      <c r="B219" s="24" t="s">
        <v>283</v>
      </c>
      <c r="C219" s="23" t="s">
        <v>211</v>
      </c>
      <c r="D219" s="23">
        <v>1981</v>
      </c>
      <c r="E219" s="23" t="s">
        <v>39</v>
      </c>
      <c r="F219" s="23" t="s">
        <v>49</v>
      </c>
      <c r="G219" s="25">
        <v>5</v>
      </c>
      <c r="H219" s="25">
        <v>8</v>
      </c>
      <c r="I219" s="26">
        <v>13274.35</v>
      </c>
      <c r="J219" s="26">
        <v>8376.4500000000007</v>
      </c>
      <c r="K219" s="26">
        <v>8376.4500000000007</v>
      </c>
      <c r="L219" s="27">
        <v>352</v>
      </c>
      <c r="M219" s="26">
        <f t="shared" si="18"/>
        <v>4299995.59</v>
      </c>
      <c r="N219" s="26">
        <v>0</v>
      </c>
      <c r="O219" s="26">
        <v>0</v>
      </c>
      <c r="P219" s="26">
        <v>0</v>
      </c>
      <c r="Q219" s="26">
        <f>'Таблица 3 '!C210</f>
        <v>4299995.59</v>
      </c>
      <c r="R219" s="26">
        <f t="shared" si="19"/>
        <v>4299995.59</v>
      </c>
      <c r="S219" s="26">
        <v>0</v>
      </c>
      <c r="T219" s="28">
        <f t="shared" si="11"/>
        <v>513.34343188343507</v>
      </c>
      <c r="U219" s="28">
        <v>513.34343188343507</v>
      </c>
      <c r="V219" s="29" t="s">
        <v>44</v>
      </c>
    </row>
    <row r="220" spans="1:22" ht="44.25" customHeight="1" x14ac:dyDescent="0.25">
      <c r="A220" s="23">
        <v>29</v>
      </c>
      <c r="B220" s="24" t="s">
        <v>284</v>
      </c>
      <c r="C220" s="23" t="s">
        <v>211</v>
      </c>
      <c r="D220" s="23">
        <v>1982</v>
      </c>
      <c r="E220" s="23" t="s">
        <v>39</v>
      </c>
      <c r="F220" s="23" t="s">
        <v>49</v>
      </c>
      <c r="G220" s="25">
        <v>5</v>
      </c>
      <c r="H220" s="25">
        <v>8</v>
      </c>
      <c r="I220" s="26">
        <v>14174.66</v>
      </c>
      <c r="J220" s="26">
        <v>8663.9599999999991</v>
      </c>
      <c r="K220" s="26">
        <v>8663.9599999999991</v>
      </c>
      <c r="L220" s="27">
        <v>369</v>
      </c>
      <c r="M220" s="26">
        <f t="shared" si="18"/>
        <v>5727047.5099999998</v>
      </c>
      <c r="N220" s="26">
        <v>0</v>
      </c>
      <c r="O220" s="26">
        <v>0</v>
      </c>
      <c r="P220" s="26">
        <v>0</v>
      </c>
      <c r="Q220" s="26">
        <f>'Таблица 3 '!C211</f>
        <v>5727047.5099999998</v>
      </c>
      <c r="R220" s="26">
        <f t="shared" si="19"/>
        <v>5727047.5099999998</v>
      </c>
      <c r="S220" s="26">
        <v>0</v>
      </c>
      <c r="T220" s="28">
        <f t="shared" si="11"/>
        <v>661.01961574153165</v>
      </c>
      <c r="U220" s="28">
        <v>661.01961574153165</v>
      </c>
      <c r="V220" s="29" t="s">
        <v>44</v>
      </c>
    </row>
    <row r="221" spans="1:22" ht="44.25" customHeight="1" x14ac:dyDescent="0.25">
      <c r="A221" s="23">
        <v>30</v>
      </c>
      <c r="B221" s="24" t="s">
        <v>285</v>
      </c>
      <c r="C221" s="23" t="s">
        <v>211</v>
      </c>
      <c r="D221" s="23">
        <v>1974</v>
      </c>
      <c r="E221" s="23" t="s">
        <v>39</v>
      </c>
      <c r="F221" s="23" t="s">
        <v>49</v>
      </c>
      <c r="G221" s="25">
        <v>5</v>
      </c>
      <c r="H221" s="25">
        <v>5</v>
      </c>
      <c r="I221" s="26">
        <v>7826.14</v>
      </c>
      <c r="J221" s="26">
        <v>4820.6099999999997</v>
      </c>
      <c r="K221" s="26">
        <v>4820.6099999999997</v>
      </c>
      <c r="L221" s="27">
        <v>229</v>
      </c>
      <c r="M221" s="26">
        <f t="shared" si="18"/>
        <v>3056086.83</v>
      </c>
      <c r="N221" s="26">
        <v>0</v>
      </c>
      <c r="O221" s="26">
        <v>0</v>
      </c>
      <c r="P221" s="26">
        <v>0</v>
      </c>
      <c r="Q221" s="26">
        <f>'Таблица 3 '!C212</f>
        <v>3056086.83</v>
      </c>
      <c r="R221" s="26">
        <f t="shared" si="19"/>
        <v>3056086.83</v>
      </c>
      <c r="S221" s="26">
        <v>0</v>
      </c>
      <c r="T221" s="28">
        <f t="shared" si="11"/>
        <v>633.9626789970564</v>
      </c>
      <c r="U221" s="28">
        <v>633.9626789970564</v>
      </c>
      <c r="V221" s="29" t="s">
        <v>44</v>
      </c>
    </row>
    <row r="222" spans="1:22" ht="44.25" customHeight="1" x14ac:dyDescent="0.25">
      <c r="A222" s="23">
        <v>31</v>
      </c>
      <c r="B222" s="24" t="s">
        <v>286</v>
      </c>
      <c r="C222" s="23" t="s">
        <v>211</v>
      </c>
      <c r="D222" s="23">
        <v>1975</v>
      </c>
      <c r="E222" s="23" t="s">
        <v>39</v>
      </c>
      <c r="F222" s="23" t="s">
        <v>49</v>
      </c>
      <c r="G222" s="25">
        <v>5</v>
      </c>
      <c r="H222" s="25">
        <v>5</v>
      </c>
      <c r="I222" s="26">
        <v>6005.99</v>
      </c>
      <c r="J222" s="26">
        <v>3856.09</v>
      </c>
      <c r="K222" s="26">
        <v>3856.09</v>
      </c>
      <c r="L222" s="27">
        <v>144</v>
      </c>
      <c r="M222" s="26">
        <f t="shared" si="18"/>
        <v>2649997.89</v>
      </c>
      <c r="N222" s="26">
        <v>0</v>
      </c>
      <c r="O222" s="26">
        <v>0</v>
      </c>
      <c r="P222" s="26">
        <v>0</v>
      </c>
      <c r="Q222" s="26">
        <f>'Таблица 3 '!C213</f>
        <v>2649997.89</v>
      </c>
      <c r="R222" s="26">
        <f t="shared" si="19"/>
        <v>2649997.89</v>
      </c>
      <c r="S222" s="26">
        <v>0</v>
      </c>
      <c r="T222" s="28">
        <f t="shared" si="11"/>
        <v>687.22407672020108</v>
      </c>
      <c r="U222" s="28">
        <v>687.22407672020108</v>
      </c>
      <c r="V222" s="29" t="s">
        <v>44</v>
      </c>
    </row>
    <row r="223" spans="1:22" ht="44.25" customHeight="1" x14ac:dyDescent="0.25">
      <c r="A223" s="23">
        <v>32</v>
      </c>
      <c r="B223" s="24" t="s">
        <v>287</v>
      </c>
      <c r="C223" s="23" t="s">
        <v>211</v>
      </c>
      <c r="D223" s="23">
        <v>1971</v>
      </c>
      <c r="E223" s="23" t="s">
        <v>39</v>
      </c>
      <c r="F223" s="23" t="s">
        <v>49</v>
      </c>
      <c r="G223" s="25">
        <v>5</v>
      </c>
      <c r="H223" s="25">
        <v>2</v>
      </c>
      <c r="I223" s="26">
        <v>1970.61</v>
      </c>
      <c r="J223" s="26">
        <v>1495.41</v>
      </c>
      <c r="K223" s="26">
        <v>1266.3499999999999</v>
      </c>
      <c r="L223" s="27">
        <v>45</v>
      </c>
      <c r="M223" s="26">
        <f t="shared" si="18"/>
        <v>746129.76</v>
      </c>
      <c r="N223" s="26">
        <v>0</v>
      </c>
      <c r="O223" s="26">
        <v>0</v>
      </c>
      <c r="P223" s="26">
        <v>0</v>
      </c>
      <c r="Q223" s="26">
        <f>'Таблица 3 '!C214</f>
        <v>746129.76</v>
      </c>
      <c r="R223" s="26">
        <f t="shared" si="19"/>
        <v>746129.76</v>
      </c>
      <c r="S223" s="26">
        <v>0</v>
      </c>
      <c r="T223" s="28">
        <f t="shared" si="11"/>
        <v>498.94661664693962</v>
      </c>
      <c r="U223" s="28">
        <v>498.94661664693962</v>
      </c>
      <c r="V223" s="29" t="s">
        <v>44</v>
      </c>
    </row>
    <row r="224" spans="1:22" ht="44.25" customHeight="1" x14ac:dyDescent="0.25">
      <c r="A224" s="23">
        <v>33</v>
      </c>
      <c r="B224" s="24" t="s">
        <v>288</v>
      </c>
      <c r="C224" s="23" t="s">
        <v>211</v>
      </c>
      <c r="D224" s="23">
        <v>1990</v>
      </c>
      <c r="E224" s="23" t="s">
        <v>39</v>
      </c>
      <c r="F224" s="23" t="s">
        <v>289</v>
      </c>
      <c r="G224" s="25">
        <v>5</v>
      </c>
      <c r="H224" s="25">
        <v>2</v>
      </c>
      <c r="I224" s="26">
        <v>1883.46</v>
      </c>
      <c r="J224" s="26">
        <v>1419.56</v>
      </c>
      <c r="K224" s="26">
        <v>1419.56</v>
      </c>
      <c r="L224" s="27">
        <v>74</v>
      </c>
      <c r="M224" s="26">
        <f t="shared" si="18"/>
        <v>227237.94</v>
      </c>
      <c r="N224" s="26">
        <v>0</v>
      </c>
      <c r="O224" s="26">
        <v>0</v>
      </c>
      <c r="P224" s="26">
        <v>0</v>
      </c>
      <c r="Q224" s="26">
        <f>'Таблица 3 '!C215</f>
        <v>227237.94</v>
      </c>
      <c r="R224" s="26">
        <f t="shared" si="19"/>
        <v>227237.94</v>
      </c>
      <c r="S224" s="26">
        <v>0</v>
      </c>
      <c r="T224" s="28">
        <f t="shared" si="11"/>
        <v>160.07631942291979</v>
      </c>
      <c r="U224" s="28">
        <v>160.07631942291979</v>
      </c>
      <c r="V224" s="29" t="s">
        <v>44</v>
      </c>
    </row>
    <row r="225" spans="1:24" ht="44.25" customHeight="1" x14ac:dyDescent="0.25">
      <c r="A225" s="23">
        <v>34</v>
      </c>
      <c r="B225" s="24" t="s">
        <v>290</v>
      </c>
      <c r="C225" s="23" t="s">
        <v>211</v>
      </c>
      <c r="D225" s="23">
        <v>1976</v>
      </c>
      <c r="E225" s="23" t="s">
        <v>39</v>
      </c>
      <c r="F225" s="23" t="s">
        <v>49</v>
      </c>
      <c r="G225" s="25">
        <v>5</v>
      </c>
      <c r="H225" s="25">
        <v>13</v>
      </c>
      <c r="I225" s="26">
        <v>23386.37</v>
      </c>
      <c r="J225" s="26">
        <v>14125.67</v>
      </c>
      <c r="K225" s="26">
        <v>14072.97</v>
      </c>
      <c r="L225" s="27">
        <v>589</v>
      </c>
      <c r="M225" s="26">
        <f t="shared" si="18"/>
        <v>924822.82</v>
      </c>
      <c r="N225" s="26">
        <v>0</v>
      </c>
      <c r="O225" s="26">
        <v>0</v>
      </c>
      <c r="P225" s="26">
        <v>0</v>
      </c>
      <c r="Q225" s="26">
        <f>'Таблица 3 '!C216</f>
        <v>924822.82</v>
      </c>
      <c r="R225" s="26">
        <f t="shared" si="19"/>
        <v>924822.82</v>
      </c>
      <c r="S225" s="26">
        <v>0</v>
      </c>
      <c r="T225" s="28">
        <f t="shared" si="11"/>
        <v>65.471076416198301</v>
      </c>
      <c r="U225" s="28">
        <v>65.471076416198301</v>
      </c>
      <c r="V225" s="29" t="s">
        <v>44</v>
      </c>
    </row>
    <row r="226" spans="1:24" ht="44.25" customHeight="1" x14ac:dyDescent="0.25">
      <c r="A226" s="23">
        <v>35</v>
      </c>
      <c r="B226" s="24" t="s">
        <v>291</v>
      </c>
      <c r="C226" s="23" t="s">
        <v>211</v>
      </c>
      <c r="D226" s="23">
        <v>1981</v>
      </c>
      <c r="E226" s="23" t="s">
        <v>39</v>
      </c>
      <c r="F226" s="23" t="s">
        <v>49</v>
      </c>
      <c r="G226" s="25">
        <v>5</v>
      </c>
      <c r="H226" s="25">
        <v>17</v>
      </c>
      <c r="I226" s="26">
        <v>28959.13</v>
      </c>
      <c r="J226" s="26">
        <v>17978.53</v>
      </c>
      <c r="K226" s="26">
        <v>17885.189999999999</v>
      </c>
      <c r="L226" s="27">
        <v>772</v>
      </c>
      <c r="M226" s="26">
        <f t="shared" si="18"/>
        <v>7449986.9100000001</v>
      </c>
      <c r="N226" s="26">
        <v>0</v>
      </c>
      <c r="O226" s="26">
        <v>0</v>
      </c>
      <c r="P226" s="26">
        <v>0</v>
      </c>
      <c r="Q226" s="26">
        <f>'Таблица 3 '!C217</f>
        <v>7449986.9100000001</v>
      </c>
      <c r="R226" s="26">
        <f t="shared" si="19"/>
        <v>7449986.9100000001</v>
      </c>
      <c r="S226" s="26">
        <v>0</v>
      </c>
      <c r="T226" s="28">
        <f t="shared" si="11"/>
        <v>414.38242781806969</v>
      </c>
      <c r="U226" s="28">
        <v>414.38242781806969</v>
      </c>
      <c r="V226" s="29" t="s">
        <v>44</v>
      </c>
    </row>
    <row r="227" spans="1:24" ht="44.25" customHeight="1" x14ac:dyDescent="0.25">
      <c r="A227" s="23">
        <v>36</v>
      </c>
      <c r="B227" s="24" t="s">
        <v>292</v>
      </c>
      <c r="C227" s="23" t="s">
        <v>211</v>
      </c>
      <c r="D227" s="23">
        <v>1983</v>
      </c>
      <c r="E227" s="23" t="s">
        <v>39</v>
      </c>
      <c r="F227" s="23" t="s">
        <v>49</v>
      </c>
      <c r="G227" s="25">
        <v>5</v>
      </c>
      <c r="H227" s="25">
        <v>19</v>
      </c>
      <c r="I227" s="26">
        <v>33321.599999999999</v>
      </c>
      <c r="J227" s="26">
        <v>20048.8</v>
      </c>
      <c r="K227" s="26">
        <v>19732.900000000001</v>
      </c>
      <c r="L227" s="27">
        <v>891</v>
      </c>
      <c r="M227" s="26">
        <f t="shared" si="18"/>
        <v>6933577.3899999997</v>
      </c>
      <c r="N227" s="26">
        <v>0</v>
      </c>
      <c r="O227" s="26">
        <v>0</v>
      </c>
      <c r="P227" s="26">
        <v>0</v>
      </c>
      <c r="Q227" s="26">
        <f>'Таблица 3 '!C218</f>
        <v>6933577.3899999997</v>
      </c>
      <c r="R227" s="26">
        <f t="shared" si="19"/>
        <v>6933577.3899999997</v>
      </c>
      <c r="S227" s="26">
        <v>0</v>
      </c>
      <c r="T227" s="28">
        <f t="shared" si="11"/>
        <v>345.83503202186665</v>
      </c>
      <c r="U227" s="28">
        <v>345.83503202186665</v>
      </c>
      <c r="V227" s="29" t="s">
        <v>44</v>
      </c>
    </row>
    <row r="228" spans="1:24" ht="44.25" customHeight="1" x14ac:dyDescent="0.25">
      <c r="A228" s="23">
        <v>37</v>
      </c>
      <c r="B228" s="24" t="s">
        <v>293</v>
      </c>
      <c r="C228" s="23" t="s">
        <v>211</v>
      </c>
      <c r="D228" s="23">
        <v>1984</v>
      </c>
      <c r="E228" s="23" t="s">
        <v>39</v>
      </c>
      <c r="F228" s="23" t="s">
        <v>49</v>
      </c>
      <c r="G228" s="25">
        <v>5</v>
      </c>
      <c r="H228" s="25">
        <v>17</v>
      </c>
      <c r="I228" s="26">
        <v>29149.41</v>
      </c>
      <c r="J228" s="26">
        <v>17986.21</v>
      </c>
      <c r="K228" s="26">
        <v>17986.21</v>
      </c>
      <c r="L228" s="27">
        <v>777</v>
      </c>
      <c r="M228" s="26">
        <f t="shared" si="18"/>
        <v>6036299.96</v>
      </c>
      <c r="N228" s="26">
        <v>0</v>
      </c>
      <c r="O228" s="26">
        <v>0</v>
      </c>
      <c r="P228" s="26">
        <v>0</v>
      </c>
      <c r="Q228" s="26">
        <f>'Таблица 3 '!C219</f>
        <v>6036299.96</v>
      </c>
      <c r="R228" s="26">
        <f t="shared" si="19"/>
        <v>6036299.96</v>
      </c>
      <c r="S228" s="26">
        <v>0</v>
      </c>
      <c r="T228" s="28">
        <f t="shared" si="11"/>
        <v>335.60711011380386</v>
      </c>
      <c r="U228" s="28">
        <v>335.60711011380386</v>
      </c>
      <c r="V228" s="29" t="s">
        <v>44</v>
      </c>
    </row>
    <row r="229" spans="1:24" ht="44.25" customHeight="1" x14ac:dyDescent="0.25">
      <c r="A229" s="23">
        <v>38</v>
      </c>
      <c r="B229" s="24" t="s">
        <v>294</v>
      </c>
      <c r="C229" s="23" t="s">
        <v>211</v>
      </c>
      <c r="D229" s="23">
        <v>1976</v>
      </c>
      <c r="E229" s="23" t="s">
        <v>39</v>
      </c>
      <c r="F229" s="23" t="s">
        <v>49</v>
      </c>
      <c r="G229" s="25">
        <v>5</v>
      </c>
      <c r="H229" s="25">
        <v>13</v>
      </c>
      <c r="I229" s="26">
        <v>23391.48</v>
      </c>
      <c r="J229" s="26">
        <v>14117.68</v>
      </c>
      <c r="K229" s="26">
        <v>14117.68</v>
      </c>
      <c r="L229" s="27">
        <v>558</v>
      </c>
      <c r="M229" s="26">
        <f t="shared" si="18"/>
        <v>5813337.1999999993</v>
      </c>
      <c r="N229" s="26">
        <v>0</v>
      </c>
      <c r="O229" s="26">
        <v>0</v>
      </c>
      <c r="P229" s="26">
        <v>0</v>
      </c>
      <c r="Q229" s="26">
        <f>'Таблица 3 '!C220</f>
        <v>5813337.1999999993</v>
      </c>
      <c r="R229" s="26">
        <f t="shared" si="19"/>
        <v>5813337.1999999993</v>
      </c>
      <c r="S229" s="26">
        <v>0</v>
      </c>
      <c r="T229" s="28">
        <f t="shared" si="11"/>
        <v>411.77709085345464</v>
      </c>
      <c r="U229" s="28">
        <v>411.77709085345464</v>
      </c>
      <c r="V229" s="29" t="s">
        <v>44</v>
      </c>
    </row>
    <row r="230" spans="1:24" ht="44.25" customHeight="1" x14ac:dyDescent="0.25">
      <c r="A230" s="23">
        <v>39</v>
      </c>
      <c r="B230" s="24" t="s">
        <v>295</v>
      </c>
      <c r="C230" s="23" t="s">
        <v>211</v>
      </c>
      <c r="D230" s="23">
        <v>1989</v>
      </c>
      <c r="E230" s="23" t="s">
        <v>39</v>
      </c>
      <c r="F230" s="23" t="s">
        <v>49</v>
      </c>
      <c r="G230" s="25">
        <v>5</v>
      </c>
      <c r="H230" s="25">
        <v>13</v>
      </c>
      <c r="I230" s="26">
        <v>22919.55</v>
      </c>
      <c r="J230" s="26">
        <v>14029.65</v>
      </c>
      <c r="K230" s="26">
        <v>14029.65</v>
      </c>
      <c r="L230" s="27">
        <v>598</v>
      </c>
      <c r="M230" s="26">
        <f t="shared" si="18"/>
        <v>7548078.4299999997</v>
      </c>
      <c r="N230" s="26">
        <v>0</v>
      </c>
      <c r="O230" s="26">
        <v>0</v>
      </c>
      <c r="P230" s="26">
        <v>0</v>
      </c>
      <c r="Q230" s="26">
        <f>'Таблица 3 '!C221</f>
        <v>7548078.4299999997</v>
      </c>
      <c r="R230" s="26">
        <f t="shared" si="19"/>
        <v>7548078.4299999997</v>
      </c>
      <c r="S230" s="26">
        <v>0</v>
      </c>
      <c r="T230" s="28">
        <f t="shared" si="11"/>
        <v>538.00903301222763</v>
      </c>
      <c r="U230" s="28">
        <v>538.00903301222763</v>
      </c>
      <c r="V230" s="29" t="s">
        <v>44</v>
      </c>
    </row>
    <row r="231" spans="1:24" ht="44.25" customHeight="1" x14ac:dyDescent="0.25">
      <c r="A231" s="23">
        <v>40</v>
      </c>
      <c r="B231" s="24" t="s">
        <v>296</v>
      </c>
      <c r="C231" s="23" t="s">
        <v>211</v>
      </c>
      <c r="D231" s="23">
        <v>1988</v>
      </c>
      <c r="E231" s="23" t="s">
        <v>39</v>
      </c>
      <c r="F231" s="23" t="s">
        <v>49</v>
      </c>
      <c r="G231" s="25">
        <v>5</v>
      </c>
      <c r="H231" s="25">
        <v>13</v>
      </c>
      <c r="I231" s="26">
        <v>22952.82</v>
      </c>
      <c r="J231" s="26">
        <v>14060.62</v>
      </c>
      <c r="K231" s="26">
        <v>14062.62</v>
      </c>
      <c r="L231" s="27">
        <v>616</v>
      </c>
      <c r="M231" s="26">
        <f t="shared" si="18"/>
        <v>7672592.2000000002</v>
      </c>
      <c r="N231" s="26">
        <v>0</v>
      </c>
      <c r="O231" s="26">
        <v>0</v>
      </c>
      <c r="P231" s="26">
        <v>0</v>
      </c>
      <c r="Q231" s="26">
        <f>'Таблица 3 '!C222</f>
        <v>7672592.2000000002</v>
      </c>
      <c r="R231" s="26">
        <f t="shared" si="19"/>
        <v>7672592.2000000002</v>
      </c>
      <c r="S231" s="26">
        <v>0</v>
      </c>
      <c r="T231" s="28">
        <f t="shared" si="11"/>
        <v>545.67950773152245</v>
      </c>
      <c r="U231" s="28">
        <v>545.67950773152245</v>
      </c>
      <c r="V231" s="29" t="s">
        <v>44</v>
      </c>
    </row>
    <row r="232" spans="1:24" ht="44.25" customHeight="1" x14ac:dyDescent="0.25">
      <c r="A232" s="23">
        <v>41</v>
      </c>
      <c r="B232" s="24" t="s">
        <v>297</v>
      </c>
      <c r="C232" s="23" t="s">
        <v>211</v>
      </c>
      <c r="D232" s="23">
        <v>1987</v>
      </c>
      <c r="E232" s="23" t="s">
        <v>39</v>
      </c>
      <c r="F232" s="23" t="s">
        <v>49</v>
      </c>
      <c r="G232" s="25">
        <v>5</v>
      </c>
      <c r="H232" s="25">
        <v>21</v>
      </c>
      <c r="I232" s="26">
        <v>37983.339999999997</v>
      </c>
      <c r="J232" s="26">
        <v>23026.54</v>
      </c>
      <c r="K232" s="26">
        <v>22920.28</v>
      </c>
      <c r="L232" s="27">
        <v>971</v>
      </c>
      <c r="M232" s="26">
        <f t="shared" si="18"/>
        <v>9071341.75</v>
      </c>
      <c r="N232" s="26">
        <v>0</v>
      </c>
      <c r="O232" s="26">
        <v>0</v>
      </c>
      <c r="P232" s="26">
        <v>0</v>
      </c>
      <c r="Q232" s="26">
        <f>'Таблица 3 '!C223</f>
        <v>9071341.75</v>
      </c>
      <c r="R232" s="26">
        <f t="shared" si="19"/>
        <v>9071341.75</v>
      </c>
      <c r="S232" s="26">
        <v>0</v>
      </c>
      <c r="T232" s="28">
        <f t="shared" si="11"/>
        <v>393.95157718007135</v>
      </c>
      <c r="U232" s="28">
        <v>393.95157718007135</v>
      </c>
      <c r="V232" s="29" t="s">
        <v>44</v>
      </c>
    </row>
    <row r="233" spans="1:24" ht="44.25" customHeight="1" x14ac:dyDescent="0.25">
      <c r="A233" s="23">
        <v>42</v>
      </c>
      <c r="B233" s="24" t="s">
        <v>298</v>
      </c>
      <c r="C233" s="23" t="s">
        <v>211</v>
      </c>
      <c r="D233" s="23">
        <v>1986</v>
      </c>
      <c r="E233" s="23" t="s">
        <v>39</v>
      </c>
      <c r="F233" s="23" t="s">
        <v>49</v>
      </c>
      <c r="G233" s="25">
        <v>5</v>
      </c>
      <c r="H233" s="25">
        <v>4</v>
      </c>
      <c r="I233" s="26">
        <v>8138.22</v>
      </c>
      <c r="J233" s="26">
        <v>4871.22</v>
      </c>
      <c r="K233" s="26">
        <v>4871.22</v>
      </c>
      <c r="L233" s="27">
        <v>220</v>
      </c>
      <c r="M233" s="26">
        <f t="shared" si="18"/>
        <v>2269946.06</v>
      </c>
      <c r="N233" s="26">
        <v>0</v>
      </c>
      <c r="O233" s="26">
        <v>0</v>
      </c>
      <c r="P233" s="26">
        <v>0</v>
      </c>
      <c r="Q233" s="26">
        <f>'Таблица 3 '!C224</f>
        <v>2269946.06</v>
      </c>
      <c r="R233" s="26">
        <f t="shared" si="19"/>
        <v>2269946.06</v>
      </c>
      <c r="S233" s="26">
        <v>0</v>
      </c>
      <c r="T233" s="28">
        <f t="shared" si="11"/>
        <v>465.99128349776851</v>
      </c>
      <c r="U233" s="28">
        <v>465.99128349776851</v>
      </c>
      <c r="V233" s="29" t="s">
        <v>44</v>
      </c>
    </row>
    <row r="234" spans="1:24" ht="44.25" customHeight="1" x14ac:dyDescent="0.25">
      <c r="A234" s="23">
        <v>43</v>
      </c>
      <c r="B234" s="24" t="s">
        <v>299</v>
      </c>
      <c r="C234" s="23" t="s">
        <v>211</v>
      </c>
      <c r="D234" s="23">
        <v>1986</v>
      </c>
      <c r="E234" s="23" t="s">
        <v>39</v>
      </c>
      <c r="F234" s="23" t="s">
        <v>49</v>
      </c>
      <c r="G234" s="25">
        <v>5</v>
      </c>
      <c r="H234" s="25">
        <v>4</v>
      </c>
      <c r="I234" s="26">
        <v>8143.23</v>
      </c>
      <c r="J234" s="26">
        <v>4876.2299999999996</v>
      </c>
      <c r="K234" s="26">
        <v>4842.6000000000004</v>
      </c>
      <c r="L234" s="27">
        <v>218</v>
      </c>
      <c r="M234" s="26">
        <f t="shared" si="18"/>
        <v>1978619.02</v>
      </c>
      <c r="N234" s="26">
        <v>0</v>
      </c>
      <c r="O234" s="26">
        <v>0</v>
      </c>
      <c r="P234" s="26">
        <v>0</v>
      </c>
      <c r="Q234" s="26">
        <f>'Таблица 3 '!C225</f>
        <v>1978619.02</v>
      </c>
      <c r="R234" s="26">
        <f t="shared" si="19"/>
        <v>1978619.02</v>
      </c>
      <c r="S234" s="26">
        <v>0</v>
      </c>
      <c r="T234" s="28">
        <f t="shared" si="11"/>
        <v>405.76818976955565</v>
      </c>
      <c r="U234" s="28">
        <v>405.76818976955565</v>
      </c>
      <c r="V234" s="29" t="s">
        <v>44</v>
      </c>
    </row>
    <row r="235" spans="1:24" ht="44.25" customHeight="1" x14ac:dyDescent="0.25">
      <c r="A235" s="23">
        <v>44</v>
      </c>
      <c r="B235" s="24" t="s">
        <v>300</v>
      </c>
      <c r="C235" s="23" t="s">
        <v>211</v>
      </c>
      <c r="D235" s="23">
        <v>1992</v>
      </c>
      <c r="E235" s="23" t="s">
        <v>39</v>
      </c>
      <c r="F235" s="23" t="s">
        <v>49</v>
      </c>
      <c r="G235" s="25">
        <v>5</v>
      </c>
      <c r="H235" s="25">
        <v>33</v>
      </c>
      <c r="I235" s="26">
        <v>54910.619999999995</v>
      </c>
      <c r="J235" s="26">
        <v>35421.019999999997</v>
      </c>
      <c r="K235" s="26">
        <v>35362.32</v>
      </c>
      <c r="L235" s="27">
        <v>1544</v>
      </c>
      <c r="M235" s="26">
        <f t="shared" si="18"/>
        <v>9659317.4299999997</v>
      </c>
      <c r="N235" s="26">
        <v>0</v>
      </c>
      <c r="O235" s="26">
        <v>0</v>
      </c>
      <c r="P235" s="26">
        <v>0</v>
      </c>
      <c r="Q235" s="26">
        <f>'Таблица 3 '!C226</f>
        <v>9659317.4299999997</v>
      </c>
      <c r="R235" s="26">
        <f t="shared" si="19"/>
        <v>9659317.4299999997</v>
      </c>
      <c r="S235" s="26">
        <v>0</v>
      </c>
      <c r="T235" s="28">
        <f t="shared" si="11"/>
        <v>272.70014895110307</v>
      </c>
      <c r="U235" s="28">
        <v>272.70014895110307</v>
      </c>
      <c r="V235" s="29" t="s">
        <v>44</v>
      </c>
    </row>
    <row r="236" spans="1:24" ht="44.25" customHeight="1" x14ac:dyDescent="0.25">
      <c r="A236" s="23">
        <v>45</v>
      </c>
      <c r="B236" s="24" t="s">
        <v>301</v>
      </c>
      <c r="C236" s="23" t="s">
        <v>211</v>
      </c>
      <c r="D236" s="23">
        <v>1976</v>
      </c>
      <c r="E236" s="23" t="s">
        <v>39</v>
      </c>
      <c r="F236" s="23" t="s">
        <v>49</v>
      </c>
      <c r="G236" s="25">
        <v>5</v>
      </c>
      <c r="H236" s="25">
        <v>13</v>
      </c>
      <c r="I236" s="26">
        <v>23383.42</v>
      </c>
      <c r="J236" s="26">
        <v>14109.62</v>
      </c>
      <c r="K236" s="26">
        <v>14109.62</v>
      </c>
      <c r="L236" s="27">
        <v>594</v>
      </c>
      <c r="M236" s="26">
        <f t="shared" si="18"/>
        <v>923986.84</v>
      </c>
      <c r="N236" s="26">
        <v>0</v>
      </c>
      <c r="O236" s="26">
        <v>0</v>
      </c>
      <c r="P236" s="26">
        <v>0</v>
      </c>
      <c r="Q236" s="26">
        <f>'Таблица 3 '!C227</f>
        <v>923986.84</v>
      </c>
      <c r="R236" s="26">
        <f t="shared" si="19"/>
        <v>923986.84</v>
      </c>
      <c r="S236" s="26">
        <v>0</v>
      </c>
      <c r="T236" s="28">
        <f t="shared" si="11"/>
        <v>65.486302253356214</v>
      </c>
      <c r="U236" s="28">
        <v>65.486302253356214</v>
      </c>
      <c r="V236" s="29" t="s">
        <v>44</v>
      </c>
    </row>
    <row r="237" spans="1:24" s="15" customFormat="1" ht="24.6" customHeight="1" x14ac:dyDescent="0.25">
      <c r="A237" s="328" t="s">
        <v>302</v>
      </c>
      <c r="B237" s="328"/>
      <c r="C237" s="17" t="s">
        <v>38</v>
      </c>
      <c r="D237" s="17" t="s">
        <v>38</v>
      </c>
      <c r="E237" s="17" t="s">
        <v>38</v>
      </c>
      <c r="F237" s="17" t="s">
        <v>38</v>
      </c>
      <c r="G237" s="18" t="s">
        <v>38</v>
      </c>
      <c r="H237" s="18" t="s">
        <v>38</v>
      </c>
      <c r="I237" s="19">
        <f>SUM(I238:I241)</f>
        <v>8274.2000000000007</v>
      </c>
      <c r="J237" s="19">
        <f t="shared" ref="J237:S237" si="20">SUM(J238:J241)</f>
        <v>6231.2000000000007</v>
      </c>
      <c r="K237" s="19">
        <f t="shared" si="20"/>
        <v>5282.5000000000009</v>
      </c>
      <c r="L237" s="20">
        <f t="shared" si="20"/>
        <v>272</v>
      </c>
      <c r="M237" s="19">
        <f t="shared" si="20"/>
        <v>12342353.830000002</v>
      </c>
      <c r="N237" s="19">
        <f t="shared" si="20"/>
        <v>0</v>
      </c>
      <c r="O237" s="19">
        <f t="shared" si="20"/>
        <v>0</v>
      </c>
      <c r="P237" s="19">
        <f t="shared" si="20"/>
        <v>0</v>
      </c>
      <c r="Q237" s="19">
        <f t="shared" si="20"/>
        <v>12342353.830000002</v>
      </c>
      <c r="R237" s="19">
        <f t="shared" si="20"/>
        <v>12342353.830000002</v>
      </c>
      <c r="S237" s="19">
        <f t="shared" si="20"/>
        <v>0</v>
      </c>
      <c r="T237" s="30" t="s">
        <v>39</v>
      </c>
      <c r="U237" s="30" t="s">
        <v>39</v>
      </c>
      <c r="V237" s="21" t="s">
        <v>39</v>
      </c>
      <c r="W237" s="22"/>
      <c r="X237" s="22"/>
    </row>
    <row r="238" spans="1:24" ht="45" x14ac:dyDescent="0.25">
      <c r="A238" s="23">
        <v>1</v>
      </c>
      <c r="B238" s="24" t="s">
        <v>303</v>
      </c>
      <c r="C238" s="23" t="s">
        <v>42</v>
      </c>
      <c r="D238" s="23">
        <v>1962</v>
      </c>
      <c r="E238" s="23" t="s">
        <v>39</v>
      </c>
      <c r="F238" s="23" t="s">
        <v>43</v>
      </c>
      <c r="G238" s="25">
        <v>4</v>
      </c>
      <c r="H238" s="25">
        <v>2</v>
      </c>
      <c r="I238" s="26">
        <v>1364.9</v>
      </c>
      <c r="J238" s="26">
        <v>1200.7</v>
      </c>
      <c r="K238" s="26">
        <v>1198.5</v>
      </c>
      <c r="L238" s="27">
        <v>53</v>
      </c>
      <c r="M238" s="26">
        <f t="shared" ref="M238:M241" si="21">SUM(N238:Q238)</f>
        <v>2124626.98</v>
      </c>
      <c r="N238" s="26">
        <v>0</v>
      </c>
      <c r="O238" s="26">
        <v>0</v>
      </c>
      <c r="P238" s="26">
        <v>0</v>
      </c>
      <c r="Q238" s="26">
        <f>'Таблица 3 '!C229</f>
        <v>2124626.98</v>
      </c>
      <c r="R238" s="26">
        <f t="shared" ref="R238:R241" si="22">Q238</f>
        <v>2124626.98</v>
      </c>
      <c r="S238" s="26">
        <v>0</v>
      </c>
      <c r="T238" s="28">
        <f t="shared" si="11"/>
        <v>1769.4902806696093</v>
      </c>
      <c r="U238" s="28">
        <v>1063.05</v>
      </c>
      <c r="V238" s="29" t="s">
        <v>44</v>
      </c>
    </row>
    <row r="239" spans="1:24" ht="45" x14ac:dyDescent="0.25">
      <c r="A239" s="23">
        <v>2</v>
      </c>
      <c r="B239" s="24" t="s">
        <v>304</v>
      </c>
      <c r="C239" s="23" t="s">
        <v>42</v>
      </c>
      <c r="D239" s="23">
        <v>1967</v>
      </c>
      <c r="E239" s="23" t="s">
        <v>39</v>
      </c>
      <c r="F239" s="23" t="s">
        <v>43</v>
      </c>
      <c r="G239" s="25">
        <v>5</v>
      </c>
      <c r="H239" s="25">
        <v>4</v>
      </c>
      <c r="I239" s="26">
        <v>3677.3</v>
      </c>
      <c r="J239" s="26">
        <v>3378.9</v>
      </c>
      <c r="K239" s="26">
        <v>3299.8</v>
      </c>
      <c r="L239" s="27">
        <v>150</v>
      </c>
      <c r="M239" s="26">
        <f t="shared" si="21"/>
        <v>6106368.4800000004</v>
      </c>
      <c r="N239" s="26">
        <v>0</v>
      </c>
      <c r="O239" s="26">
        <v>0</v>
      </c>
      <c r="P239" s="26">
        <v>0</v>
      </c>
      <c r="Q239" s="26">
        <f>'Таблица 3 '!C230</f>
        <v>6106368.4800000004</v>
      </c>
      <c r="R239" s="26">
        <f t="shared" si="22"/>
        <v>6106368.4800000004</v>
      </c>
      <c r="S239" s="26">
        <v>0</v>
      </c>
      <c r="T239" s="28">
        <f t="shared" ref="T239:T302" si="23">M239/J239</f>
        <v>1807.2060374678151</v>
      </c>
      <c r="U239" s="28">
        <v>1093.9000000000001</v>
      </c>
      <c r="V239" s="29" t="s">
        <v>44</v>
      </c>
    </row>
    <row r="240" spans="1:24" ht="45" x14ac:dyDescent="0.25">
      <c r="A240" s="23">
        <v>3</v>
      </c>
      <c r="B240" s="24" t="s">
        <v>305</v>
      </c>
      <c r="C240" s="23" t="s">
        <v>42</v>
      </c>
      <c r="D240" s="23">
        <v>1978</v>
      </c>
      <c r="E240" s="23" t="s">
        <v>39</v>
      </c>
      <c r="F240" s="23" t="s">
        <v>43</v>
      </c>
      <c r="G240" s="25">
        <v>2</v>
      </c>
      <c r="H240" s="25">
        <v>2</v>
      </c>
      <c r="I240" s="26">
        <v>795</v>
      </c>
      <c r="J240" s="26">
        <v>730.6</v>
      </c>
      <c r="K240" s="26">
        <v>730.6</v>
      </c>
      <c r="L240" s="27">
        <v>31</v>
      </c>
      <c r="M240" s="26">
        <f t="shared" si="21"/>
        <v>3467720.4</v>
      </c>
      <c r="N240" s="26">
        <v>0</v>
      </c>
      <c r="O240" s="26">
        <v>0</v>
      </c>
      <c r="P240" s="26">
        <v>0</v>
      </c>
      <c r="Q240" s="26">
        <f>'Таблица 3 '!C231</f>
        <v>3467720.4</v>
      </c>
      <c r="R240" s="26">
        <f t="shared" si="22"/>
        <v>3467720.4</v>
      </c>
      <c r="S240" s="26">
        <v>0</v>
      </c>
      <c r="T240" s="28">
        <f t="shared" si="23"/>
        <v>4746.4007664932933</v>
      </c>
      <c r="U240" s="28">
        <v>4737.1400000000003</v>
      </c>
      <c r="V240" s="29" t="s">
        <v>44</v>
      </c>
    </row>
    <row r="241" spans="1:24" ht="45" x14ac:dyDescent="0.25">
      <c r="A241" s="23">
        <v>4</v>
      </c>
      <c r="B241" s="24" t="s">
        <v>306</v>
      </c>
      <c r="C241" s="23" t="s">
        <v>42</v>
      </c>
      <c r="D241" s="23" t="s">
        <v>70</v>
      </c>
      <c r="E241" s="23" t="s">
        <v>39</v>
      </c>
      <c r="F241" s="23" t="s">
        <v>43</v>
      </c>
      <c r="G241" s="25">
        <v>2</v>
      </c>
      <c r="H241" s="25">
        <v>2</v>
      </c>
      <c r="I241" s="26">
        <v>2437</v>
      </c>
      <c r="J241" s="26">
        <v>921</v>
      </c>
      <c r="K241" s="26">
        <v>53.6</v>
      </c>
      <c r="L241" s="27">
        <v>38</v>
      </c>
      <c r="M241" s="26">
        <f t="shared" si="21"/>
        <v>643637.97</v>
      </c>
      <c r="N241" s="26">
        <v>0</v>
      </c>
      <c r="O241" s="26">
        <v>0</v>
      </c>
      <c r="P241" s="26">
        <v>0</v>
      </c>
      <c r="Q241" s="26">
        <f>'Таблица 3 '!C232</f>
        <v>643637.97</v>
      </c>
      <c r="R241" s="26">
        <f t="shared" si="22"/>
        <v>643637.97</v>
      </c>
      <c r="S241" s="26">
        <v>0</v>
      </c>
      <c r="T241" s="28">
        <f t="shared" si="23"/>
        <v>698.84687296416939</v>
      </c>
      <c r="U241" s="28">
        <v>698.85</v>
      </c>
      <c r="V241" s="29" t="s">
        <v>44</v>
      </c>
    </row>
    <row r="242" spans="1:24" s="15" customFormat="1" ht="31.9" customHeight="1" x14ac:dyDescent="0.25">
      <c r="A242" s="328" t="s">
        <v>307</v>
      </c>
      <c r="B242" s="328"/>
      <c r="C242" s="17" t="s">
        <v>38</v>
      </c>
      <c r="D242" s="17" t="s">
        <v>38</v>
      </c>
      <c r="E242" s="17" t="s">
        <v>38</v>
      </c>
      <c r="F242" s="17" t="s">
        <v>38</v>
      </c>
      <c r="G242" s="18" t="s">
        <v>38</v>
      </c>
      <c r="H242" s="18" t="s">
        <v>38</v>
      </c>
      <c r="I242" s="19">
        <f>SUM(I243:I250)</f>
        <v>19194.300000000003</v>
      </c>
      <c r="J242" s="19">
        <f t="shared" ref="J242:S242" si="24">SUM(J243:J250)</f>
        <v>11855.230000000001</v>
      </c>
      <c r="K242" s="19">
        <f t="shared" si="24"/>
        <v>10860.83</v>
      </c>
      <c r="L242" s="20">
        <f t="shared" si="24"/>
        <v>430</v>
      </c>
      <c r="M242" s="19">
        <f t="shared" si="24"/>
        <v>24034718.23</v>
      </c>
      <c r="N242" s="19">
        <f t="shared" si="24"/>
        <v>0</v>
      </c>
      <c r="O242" s="19">
        <f t="shared" si="24"/>
        <v>0</v>
      </c>
      <c r="P242" s="19">
        <f t="shared" si="24"/>
        <v>0</v>
      </c>
      <c r="Q242" s="19">
        <f t="shared" si="24"/>
        <v>24034718.23</v>
      </c>
      <c r="R242" s="19">
        <f t="shared" si="24"/>
        <v>24034718.23</v>
      </c>
      <c r="S242" s="19">
        <f t="shared" si="24"/>
        <v>0</v>
      </c>
      <c r="T242" s="30" t="s">
        <v>39</v>
      </c>
      <c r="U242" s="30" t="s">
        <v>39</v>
      </c>
      <c r="V242" s="21" t="s">
        <v>39</v>
      </c>
      <c r="W242" s="22"/>
      <c r="X242" s="22"/>
    </row>
    <row r="243" spans="1:24" ht="45" x14ac:dyDescent="0.25">
      <c r="A243" s="23">
        <v>1</v>
      </c>
      <c r="B243" s="24" t="s">
        <v>308</v>
      </c>
      <c r="C243" s="23" t="s">
        <v>42</v>
      </c>
      <c r="D243" s="23" t="s">
        <v>63</v>
      </c>
      <c r="E243" s="23" t="s">
        <v>39</v>
      </c>
      <c r="F243" s="23" t="s">
        <v>64</v>
      </c>
      <c r="G243" s="25">
        <v>2</v>
      </c>
      <c r="H243" s="25">
        <v>2</v>
      </c>
      <c r="I243" s="26">
        <v>1292</v>
      </c>
      <c r="J243" s="26">
        <v>633.61</v>
      </c>
      <c r="K243" s="26">
        <v>537.51</v>
      </c>
      <c r="L243" s="27">
        <v>21</v>
      </c>
      <c r="M243" s="26">
        <f t="shared" ref="M243:M250" si="25">SUM(N243:Q243)</f>
        <v>3602684.19</v>
      </c>
      <c r="N243" s="26">
        <v>0</v>
      </c>
      <c r="O243" s="26">
        <v>0</v>
      </c>
      <c r="P243" s="26">
        <v>0</v>
      </c>
      <c r="Q243" s="26">
        <f>'Таблица 3 '!C234</f>
        <v>3602684.19</v>
      </c>
      <c r="R243" s="26">
        <f t="shared" ref="R243:R250" si="26">Q243</f>
        <v>3602684.19</v>
      </c>
      <c r="S243" s="26">
        <v>0</v>
      </c>
      <c r="T243" s="28">
        <f t="shared" si="23"/>
        <v>5685.9648521961453</v>
      </c>
      <c r="U243" s="28">
        <v>5685.9648521961453</v>
      </c>
      <c r="V243" s="29" t="s">
        <v>44</v>
      </c>
    </row>
    <row r="244" spans="1:24" ht="45" x14ac:dyDescent="0.25">
      <c r="A244" s="23">
        <v>2</v>
      </c>
      <c r="B244" s="24" t="s">
        <v>309</v>
      </c>
      <c r="C244" s="23" t="s">
        <v>42</v>
      </c>
      <c r="D244" s="23" t="s">
        <v>63</v>
      </c>
      <c r="E244" s="23" t="s">
        <v>39</v>
      </c>
      <c r="F244" s="23" t="s">
        <v>64</v>
      </c>
      <c r="G244" s="25">
        <v>2</v>
      </c>
      <c r="H244" s="25">
        <v>2</v>
      </c>
      <c r="I244" s="26">
        <v>1296</v>
      </c>
      <c r="J244" s="26">
        <v>727.7</v>
      </c>
      <c r="K244" s="26">
        <v>697.2</v>
      </c>
      <c r="L244" s="27">
        <v>22</v>
      </c>
      <c r="M244" s="26">
        <f t="shared" si="25"/>
        <v>4446995.8499999996</v>
      </c>
      <c r="N244" s="26">
        <v>0</v>
      </c>
      <c r="O244" s="26">
        <v>0</v>
      </c>
      <c r="P244" s="26">
        <v>0</v>
      </c>
      <c r="Q244" s="26">
        <f>'Таблица 3 '!C235</f>
        <v>4446995.8499999996</v>
      </c>
      <c r="R244" s="26">
        <f t="shared" si="26"/>
        <v>4446995.8499999996</v>
      </c>
      <c r="S244" s="26">
        <v>0</v>
      </c>
      <c r="T244" s="28">
        <f t="shared" si="23"/>
        <v>6111.0290641747961</v>
      </c>
      <c r="U244" s="28">
        <v>6111.0290641747961</v>
      </c>
      <c r="V244" s="29" t="s">
        <v>44</v>
      </c>
    </row>
    <row r="245" spans="1:24" ht="45" x14ac:dyDescent="0.25">
      <c r="A245" s="23">
        <v>3</v>
      </c>
      <c r="B245" s="24" t="s">
        <v>310</v>
      </c>
      <c r="C245" s="23" t="s">
        <v>42</v>
      </c>
      <c r="D245" s="23" t="s">
        <v>237</v>
      </c>
      <c r="E245" s="23" t="s">
        <v>39</v>
      </c>
      <c r="F245" s="23" t="s">
        <v>49</v>
      </c>
      <c r="G245" s="25">
        <v>5</v>
      </c>
      <c r="H245" s="25">
        <v>2</v>
      </c>
      <c r="I245" s="26">
        <v>4016.3</v>
      </c>
      <c r="J245" s="26">
        <v>3132.04</v>
      </c>
      <c r="K245" s="26">
        <v>2576.7399999999998</v>
      </c>
      <c r="L245" s="27">
        <v>144</v>
      </c>
      <c r="M245" s="26">
        <f t="shared" si="25"/>
        <v>8792728.3699999992</v>
      </c>
      <c r="N245" s="26">
        <v>0</v>
      </c>
      <c r="O245" s="26">
        <v>0</v>
      </c>
      <c r="P245" s="26">
        <v>0</v>
      </c>
      <c r="Q245" s="26">
        <f>'Таблица 3 '!C236</f>
        <v>8792728.3699999992</v>
      </c>
      <c r="R245" s="26">
        <f t="shared" si="26"/>
        <v>8792728.3699999992</v>
      </c>
      <c r="S245" s="26">
        <v>0</v>
      </c>
      <c r="T245" s="28">
        <f t="shared" si="23"/>
        <v>2807.3486832862923</v>
      </c>
      <c r="U245" s="28">
        <v>2807.3486832862923</v>
      </c>
      <c r="V245" s="29" t="s">
        <v>44</v>
      </c>
    </row>
    <row r="246" spans="1:24" ht="45" x14ac:dyDescent="0.25">
      <c r="A246" s="23">
        <v>4</v>
      </c>
      <c r="B246" s="24" t="s">
        <v>311</v>
      </c>
      <c r="C246" s="23" t="s">
        <v>42</v>
      </c>
      <c r="D246" s="23" t="s">
        <v>312</v>
      </c>
      <c r="E246" s="23" t="s">
        <v>39</v>
      </c>
      <c r="F246" s="23" t="s">
        <v>313</v>
      </c>
      <c r="G246" s="25">
        <v>2</v>
      </c>
      <c r="H246" s="25">
        <v>2</v>
      </c>
      <c r="I246" s="26">
        <v>926.1</v>
      </c>
      <c r="J246" s="26">
        <v>502.3</v>
      </c>
      <c r="K246" s="26">
        <v>502.3</v>
      </c>
      <c r="L246" s="27">
        <v>16</v>
      </c>
      <c r="M246" s="26">
        <f t="shared" si="25"/>
        <v>197716.8</v>
      </c>
      <c r="N246" s="26">
        <v>0</v>
      </c>
      <c r="O246" s="26">
        <v>0</v>
      </c>
      <c r="P246" s="26">
        <v>0</v>
      </c>
      <c r="Q246" s="26">
        <f>'Таблица 3 '!C237</f>
        <v>197716.8</v>
      </c>
      <c r="R246" s="26">
        <f t="shared" si="26"/>
        <v>197716.8</v>
      </c>
      <c r="S246" s="26">
        <v>0</v>
      </c>
      <c r="T246" s="28">
        <f t="shared" si="23"/>
        <v>393.62293450129403</v>
      </c>
      <c r="U246" s="28">
        <v>393.62293450129403</v>
      </c>
      <c r="V246" s="29" t="s">
        <v>44</v>
      </c>
    </row>
    <row r="247" spans="1:24" ht="45" x14ac:dyDescent="0.25">
      <c r="A247" s="23">
        <v>5</v>
      </c>
      <c r="B247" s="24" t="s">
        <v>314</v>
      </c>
      <c r="C247" s="23" t="s">
        <v>42</v>
      </c>
      <c r="D247" s="23" t="s">
        <v>315</v>
      </c>
      <c r="E247" s="23" t="s">
        <v>39</v>
      </c>
      <c r="F247" s="23" t="s">
        <v>64</v>
      </c>
      <c r="G247" s="25">
        <v>2</v>
      </c>
      <c r="H247" s="25">
        <v>2</v>
      </c>
      <c r="I247" s="26">
        <v>1715</v>
      </c>
      <c r="J247" s="26">
        <v>709.18</v>
      </c>
      <c r="K247" s="26">
        <v>632.28</v>
      </c>
      <c r="L247" s="27">
        <v>20</v>
      </c>
      <c r="M247" s="26">
        <f t="shared" si="25"/>
        <v>163045.48000000001</v>
      </c>
      <c r="N247" s="26">
        <v>0</v>
      </c>
      <c r="O247" s="26">
        <v>0</v>
      </c>
      <c r="P247" s="26">
        <v>0</v>
      </c>
      <c r="Q247" s="26">
        <f>'Таблица 3 '!C238</f>
        <v>163045.48000000001</v>
      </c>
      <c r="R247" s="26">
        <f t="shared" si="26"/>
        <v>163045.48000000001</v>
      </c>
      <c r="S247" s="26">
        <v>0</v>
      </c>
      <c r="T247" s="28">
        <f t="shared" si="23"/>
        <v>229.90704757607381</v>
      </c>
      <c r="U247" s="28">
        <v>229.90704757607381</v>
      </c>
      <c r="V247" s="29" t="s">
        <v>44</v>
      </c>
    </row>
    <row r="248" spans="1:24" ht="45" x14ac:dyDescent="0.25">
      <c r="A248" s="23">
        <v>6</v>
      </c>
      <c r="B248" s="24" t="s">
        <v>316</v>
      </c>
      <c r="C248" s="23" t="s">
        <v>42</v>
      </c>
      <c r="D248" s="23" t="s">
        <v>312</v>
      </c>
      <c r="E248" s="23" t="s">
        <v>39</v>
      </c>
      <c r="F248" s="23" t="s">
        <v>64</v>
      </c>
      <c r="G248" s="25">
        <v>3</v>
      </c>
      <c r="H248" s="25">
        <v>2</v>
      </c>
      <c r="I248" s="26">
        <v>6864</v>
      </c>
      <c r="J248" s="26">
        <v>4547.2</v>
      </c>
      <c r="K248" s="26">
        <v>4476.2</v>
      </c>
      <c r="L248" s="27">
        <v>160</v>
      </c>
      <c r="M248" s="26">
        <f t="shared" si="25"/>
        <v>3520179.6</v>
      </c>
      <c r="N248" s="26">
        <v>0</v>
      </c>
      <c r="O248" s="26">
        <v>0</v>
      </c>
      <c r="P248" s="26">
        <v>0</v>
      </c>
      <c r="Q248" s="26">
        <f>'Таблица 3 '!C239</f>
        <v>3520179.6</v>
      </c>
      <c r="R248" s="26">
        <f t="shared" si="26"/>
        <v>3520179.6</v>
      </c>
      <c r="S248" s="26">
        <v>0</v>
      </c>
      <c r="T248" s="28">
        <f t="shared" si="23"/>
        <v>774.14224137931035</v>
      </c>
      <c r="U248" s="28">
        <v>774.14224137931035</v>
      </c>
      <c r="V248" s="29" t="s">
        <v>44</v>
      </c>
    </row>
    <row r="249" spans="1:24" ht="45" x14ac:dyDescent="0.25">
      <c r="A249" s="23">
        <v>7</v>
      </c>
      <c r="B249" s="24" t="s">
        <v>317</v>
      </c>
      <c r="C249" s="23" t="s">
        <v>42</v>
      </c>
      <c r="D249" s="23" t="s">
        <v>318</v>
      </c>
      <c r="E249" s="23" t="s">
        <v>39</v>
      </c>
      <c r="F249" s="23" t="s">
        <v>64</v>
      </c>
      <c r="G249" s="25">
        <v>2</v>
      </c>
      <c r="H249" s="25">
        <v>3</v>
      </c>
      <c r="I249" s="26">
        <v>2306</v>
      </c>
      <c r="J249" s="26">
        <v>905.5</v>
      </c>
      <c r="K249" s="26">
        <v>799.4</v>
      </c>
      <c r="L249" s="27">
        <v>29</v>
      </c>
      <c r="M249" s="26">
        <f t="shared" si="25"/>
        <v>430716</v>
      </c>
      <c r="N249" s="26">
        <v>0</v>
      </c>
      <c r="O249" s="26">
        <v>0</v>
      </c>
      <c r="P249" s="26">
        <v>0</v>
      </c>
      <c r="Q249" s="26">
        <f>'Таблица 3 '!C240</f>
        <v>430716</v>
      </c>
      <c r="R249" s="26">
        <f t="shared" si="26"/>
        <v>430716</v>
      </c>
      <c r="S249" s="26">
        <v>0</v>
      </c>
      <c r="T249" s="28">
        <f t="shared" si="23"/>
        <v>475.66648260629489</v>
      </c>
      <c r="U249" s="28">
        <v>475.66648260629489</v>
      </c>
      <c r="V249" s="29" t="s">
        <v>44</v>
      </c>
    </row>
    <row r="250" spans="1:24" ht="45" x14ac:dyDescent="0.25">
      <c r="A250" s="23">
        <v>8</v>
      </c>
      <c r="B250" s="24" t="s">
        <v>319</v>
      </c>
      <c r="C250" s="23" t="s">
        <v>42</v>
      </c>
      <c r="D250" s="23">
        <v>1984</v>
      </c>
      <c r="E250" s="23" t="s">
        <v>39</v>
      </c>
      <c r="F250" s="23" t="s">
        <v>43</v>
      </c>
      <c r="G250" s="25">
        <v>2</v>
      </c>
      <c r="H250" s="25">
        <v>2</v>
      </c>
      <c r="I250" s="26">
        <v>778.9</v>
      </c>
      <c r="J250" s="26">
        <v>697.7</v>
      </c>
      <c r="K250" s="26">
        <v>639.20000000000005</v>
      </c>
      <c r="L250" s="27">
        <v>18</v>
      </c>
      <c r="M250" s="26">
        <f t="shared" si="25"/>
        <v>2880651.94</v>
      </c>
      <c r="N250" s="26">
        <v>0</v>
      </c>
      <c r="O250" s="26">
        <v>0</v>
      </c>
      <c r="P250" s="26">
        <v>0</v>
      </c>
      <c r="Q250" s="26">
        <f>'Таблица 3 '!C241</f>
        <v>2880651.94</v>
      </c>
      <c r="R250" s="26">
        <f t="shared" si="26"/>
        <v>2880651.94</v>
      </c>
      <c r="S250" s="26">
        <v>0</v>
      </c>
      <c r="T250" s="28">
        <f t="shared" si="23"/>
        <v>4128.783058621184</v>
      </c>
      <c r="U250" s="28">
        <v>4128.783058621184</v>
      </c>
      <c r="V250" s="29" t="s">
        <v>44</v>
      </c>
    </row>
    <row r="251" spans="1:24" s="15" customFormat="1" ht="24" customHeight="1" x14ac:dyDescent="0.25">
      <c r="A251" s="328" t="s">
        <v>320</v>
      </c>
      <c r="B251" s="328"/>
      <c r="C251" s="17" t="s">
        <v>38</v>
      </c>
      <c r="D251" s="17" t="s">
        <v>38</v>
      </c>
      <c r="E251" s="17" t="s">
        <v>38</v>
      </c>
      <c r="F251" s="17" t="s">
        <v>38</v>
      </c>
      <c r="G251" s="18" t="s">
        <v>38</v>
      </c>
      <c r="H251" s="18" t="s">
        <v>38</v>
      </c>
      <c r="I251" s="19">
        <f>SUM(I252:I252)</f>
        <v>4300.3</v>
      </c>
      <c r="J251" s="19">
        <f t="shared" ref="J251:S251" si="27">SUM(J252:J252)</f>
        <v>3265.4</v>
      </c>
      <c r="K251" s="19">
        <f t="shared" si="27"/>
        <v>791.4</v>
      </c>
      <c r="L251" s="20">
        <f t="shared" si="27"/>
        <v>70</v>
      </c>
      <c r="M251" s="19">
        <f t="shared" si="27"/>
        <v>2002130.01</v>
      </c>
      <c r="N251" s="19">
        <f t="shared" si="27"/>
        <v>0</v>
      </c>
      <c r="O251" s="19">
        <f t="shared" si="27"/>
        <v>0</v>
      </c>
      <c r="P251" s="19">
        <f t="shared" si="27"/>
        <v>0</v>
      </c>
      <c r="Q251" s="19">
        <f t="shared" si="27"/>
        <v>2002130.01</v>
      </c>
      <c r="R251" s="19">
        <f t="shared" si="27"/>
        <v>2002130.01</v>
      </c>
      <c r="S251" s="19">
        <f t="shared" si="27"/>
        <v>0</v>
      </c>
      <c r="T251" s="30" t="s">
        <v>39</v>
      </c>
      <c r="U251" s="30" t="s">
        <v>39</v>
      </c>
      <c r="V251" s="21" t="s">
        <v>39</v>
      </c>
      <c r="W251" s="22"/>
      <c r="X251" s="22"/>
    </row>
    <row r="252" spans="1:24" ht="45" x14ac:dyDescent="0.25">
      <c r="A252" s="23">
        <v>1</v>
      </c>
      <c r="B252" s="24" t="s">
        <v>321</v>
      </c>
      <c r="C252" s="23" t="s">
        <v>42</v>
      </c>
      <c r="D252" s="23">
        <v>1969</v>
      </c>
      <c r="E252" s="23" t="s">
        <v>39</v>
      </c>
      <c r="F252" s="23" t="s">
        <v>64</v>
      </c>
      <c r="G252" s="25">
        <v>5</v>
      </c>
      <c r="H252" s="25">
        <v>4</v>
      </c>
      <c r="I252" s="26">
        <v>4300.3</v>
      </c>
      <c r="J252" s="26">
        <v>3265.4</v>
      </c>
      <c r="K252" s="26">
        <v>791.4</v>
      </c>
      <c r="L252" s="27">
        <v>70</v>
      </c>
      <c r="M252" s="26">
        <f>SUM(N252:Q252)</f>
        <v>2002130.01</v>
      </c>
      <c r="N252" s="26">
        <v>0</v>
      </c>
      <c r="O252" s="26">
        <v>0</v>
      </c>
      <c r="P252" s="26">
        <v>0</v>
      </c>
      <c r="Q252" s="26">
        <f>'Таблица 3 '!C243</f>
        <v>2002130.01</v>
      </c>
      <c r="R252" s="26">
        <f>Q252</f>
        <v>2002130.01</v>
      </c>
      <c r="S252" s="26">
        <v>0</v>
      </c>
      <c r="T252" s="28">
        <f t="shared" si="23"/>
        <v>613.13468794022174</v>
      </c>
      <c r="U252" s="28">
        <v>861.83</v>
      </c>
      <c r="V252" s="29" t="s">
        <v>44</v>
      </c>
    </row>
    <row r="253" spans="1:24" s="15" customFormat="1" ht="23.45" customHeight="1" x14ac:dyDescent="0.25">
      <c r="A253" s="328" t="s">
        <v>322</v>
      </c>
      <c r="B253" s="328"/>
      <c r="C253" s="17" t="s">
        <v>38</v>
      </c>
      <c r="D253" s="17" t="s">
        <v>38</v>
      </c>
      <c r="E253" s="17" t="s">
        <v>38</v>
      </c>
      <c r="F253" s="17" t="s">
        <v>38</v>
      </c>
      <c r="G253" s="18" t="s">
        <v>38</v>
      </c>
      <c r="H253" s="18" t="s">
        <v>38</v>
      </c>
      <c r="I253" s="19">
        <f>SUM(I254:I255)</f>
        <v>1204.01</v>
      </c>
      <c r="J253" s="19">
        <f t="shared" ref="J253:S253" si="28">SUM(J254:J255)</f>
        <v>1091.9000000000001</v>
      </c>
      <c r="K253" s="19">
        <f t="shared" si="28"/>
        <v>1038.4000000000001</v>
      </c>
      <c r="L253" s="20">
        <f t="shared" si="28"/>
        <v>41</v>
      </c>
      <c r="M253" s="19">
        <f t="shared" si="28"/>
        <v>1305958.24</v>
      </c>
      <c r="N253" s="19">
        <f t="shared" si="28"/>
        <v>0</v>
      </c>
      <c r="O253" s="19">
        <f t="shared" si="28"/>
        <v>0</v>
      </c>
      <c r="P253" s="19">
        <f t="shared" si="28"/>
        <v>0</v>
      </c>
      <c r="Q253" s="19">
        <f t="shared" si="28"/>
        <v>1305958.24</v>
      </c>
      <c r="R253" s="19">
        <f t="shared" si="28"/>
        <v>1305958.24</v>
      </c>
      <c r="S253" s="19">
        <f t="shared" si="28"/>
        <v>0</v>
      </c>
      <c r="T253" s="30" t="s">
        <v>39</v>
      </c>
      <c r="U253" s="30" t="s">
        <v>39</v>
      </c>
      <c r="V253" s="21" t="s">
        <v>39</v>
      </c>
      <c r="W253" s="22"/>
      <c r="X253" s="22"/>
    </row>
    <row r="254" spans="1:24" ht="45" x14ac:dyDescent="0.25">
      <c r="A254" s="23">
        <v>1</v>
      </c>
      <c r="B254" s="24" t="s">
        <v>323</v>
      </c>
      <c r="C254" s="23" t="s">
        <v>42</v>
      </c>
      <c r="D254" s="23" t="s">
        <v>95</v>
      </c>
      <c r="E254" s="23">
        <v>2020</v>
      </c>
      <c r="F254" s="23" t="s">
        <v>64</v>
      </c>
      <c r="G254" s="25">
        <v>2</v>
      </c>
      <c r="H254" s="25">
        <v>3</v>
      </c>
      <c r="I254" s="26">
        <v>572.79999999999995</v>
      </c>
      <c r="J254" s="26">
        <v>540.9</v>
      </c>
      <c r="K254" s="26">
        <v>487.4</v>
      </c>
      <c r="L254" s="27">
        <v>24</v>
      </c>
      <c r="M254" s="26">
        <f t="shared" ref="M254:M255" si="29">SUM(N254:Q254)</f>
        <v>79020.639999999999</v>
      </c>
      <c r="N254" s="26">
        <v>0</v>
      </c>
      <c r="O254" s="26">
        <v>0</v>
      </c>
      <c r="P254" s="26">
        <v>0</v>
      </c>
      <c r="Q254" s="26">
        <f>'Таблица 3 '!C245</f>
        <v>79020.639999999999</v>
      </c>
      <c r="R254" s="26">
        <f t="shared" ref="R254:R255" si="30">Q254</f>
        <v>79020.639999999999</v>
      </c>
      <c r="S254" s="26">
        <v>0</v>
      </c>
      <c r="T254" s="28">
        <f t="shared" si="23"/>
        <v>146.09103346274728</v>
      </c>
      <c r="U254" s="28">
        <v>146.09103346274728</v>
      </c>
      <c r="V254" s="29" t="s">
        <v>44</v>
      </c>
    </row>
    <row r="255" spans="1:24" ht="45" x14ac:dyDescent="0.25">
      <c r="A255" s="23">
        <v>2</v>
      </c>
      <c r="B255" s="24" t="s">
        <v>324</v>
      </c>
      <c r="C255" s="23" t="s">
        <v>42</v>
      </c>
      <c r="D255" s="23">
        <v>1964</v>
      </c>
      <c r="E255" s="23" t="s">
        <v>39</v>
      </c>
      <c r="F255" s="23" t="s">
        <v>43</v>
      </c>
      <c r="G255" s="25">
        <v>2</v>
      </c>
      <c r="H255" s="25">
        <v>3</v>
      </c>
      <c r="I255" s="26">
        <v>631.21</v>
      </c>
      <c r="J255" s="26">
        <v>551</v>
      </c>
      <c r="K255" s="26">
        <v>551</v>
      </c>
      <c r="L255" s="27">
        <v>17</v>
      </c>
      <c r="M255" s="26">
        <f t="shared" si="29"/>
        <v>1226937.6000000001</v>
      </c>
      <c r="N255" s="26">
        <v>0</v>
      </c>
      <c r="O255" s="26">
        <v>0</v>
      </c>
      <c r="P255" s="26">
        <v>0</v>
      </c>
      <c r="Q255" s="26">
        <f>'Таблица 3 '!C246</f>
        <v>1226937.6000000001</v>
      </c>
      <c r="R255" s="26">
        <f t="shared" si="30"/>
        <v>1226937.6000000001</v>
      </c>
      <c r="S255" s="26">
        <v>0</v>
      </c>
      <c r="T255" s="28">
        <f t="shared" si="23"/>
        <v>2226.7470054446462</v>
      </c>
      <c r="U255" s="28">
        <v>2226.7470054446462</v>
      </c>
      <c r="V255" s="29" t="s">
        <v>44</v>
      </c>
    </row>
    <row r="256" spans="1:24" s="15" customFormat="1" ht="24" customHeight="1" x14ac:dyDescent="0.25">
      <c r="A256" s="328" t="s">
        <v>325</v>
      </c>
      <c r="B256" s="328"/>
      <c r="C256" s="17" t="s">
        <v>38</v>
      </c>
      <c r="D256" s="17" t="s">
        <v>38</v>
      </c>
      <c r="E256" s="17" t="s">
        <v>38</v>
      </c>
      <c r="F256" s="17" t="s">
        <v>38</v>
      </c>
      <c r="G256" s="18" t="s">
        <v>38</v>
      </c>
      <c r="H256" s="18" t="s">
        <v>38</v>
      </c>
      <c r="I256" s="19">
        <f>I257</f>
        <v>1187.5999999999999</v>
      </c>
      <c r="J256" s="19">
        <f t="shared" ref="J256:S258" si="31">J257</f>
        <v>726</v>
      </c>
      <c r="K256" s="19">
        <f t="shared" si="31"/>
        <v>666.7</v>
      </c>
      <c r="L256" s="20">
        <f t="shared" si="31"/>
        <v>16</v>
      </c>
      <c r="M256" s="19">
        <f t="shared" si="31"/>
        <v>308421.59999999998</v>
      </c>
      <c r="N256" s="19">
        <f t="shared" si="31"/>
        <v>0</v>
      </c>
      <c r="O256" s="19">
        <f t="shared" si="31"/>
        <v>0</v>
      </c>
      <c r="P256" s="19">
        <f t="shared" si="31"/>
        <v>0</v>
      </c>
      <c r="Q256" s="19">
        <f t="shared" si="31"/>
        <v>308421.59999999998</v>
      </c>
      <c r="R256" s="19">
        <f t="shared" si="31"/>
        <v>308421.59999999998</v>
      </c>
      <c r="S256" s="19">
        <f t="shared" si="31"/>
        <v>0</v>
      </c>
      <c r="T256" s="30" t="s">
        <v>39</v>
      </c>
      <c r="U256" s="30" t="s">
        <v>39</v>
      </c>
      <c r="V256" s="21" t="s">
        <v>39</v>
      </c>
      <c r="W256" s="22"/>
      <c r="X256" s="22"/>
    </row>
    <row r="257" spans="1:24" ht="45" x14ac:dyDescent="0.25">
      <c r="A257" s="23">
        <v>1</v>
      </c>
      <c r="B257" s="24" t="s">
        <v>326</v>
      </c>
      <c r="C257" s="23" t="s">
        <v>42</v>
      </c>
      <c r="D257" s="23" t="s">
        <v>327</v>
      </c>
      <c r="E257" s="23" t="s">
        <v>39</v>
      </c>
      <c r="F257" s="23" t="s">
        <v>64</v>
      </c>
      <c r="G257" s="25">
        <v>2</v>
      </c>
      <c r="H257" s="25">
        <v>2</v>
      </c>
      <c r="I257" s="26">
        <v>1187.5999999999999</v>
      </c>
      <c r="J257" s="26">
        <v>726</v>
      </c>
      <c r="K257" s="26">
        <v>666.7</v>
      </c>
      <c r="L257" s="27">
        <v>16</v>
      </c>
      <c r="M257" s="26">
        <f>SUM(N257:Q257)</f>
        <v>308421.59999999998</v>
      </c>
      <c r="N257" s="26">
        <v>0</v>
      </c>
      <c r="O257" s="26">
        <v>0</v>
      </c>
      <c r="P257" s="26">
        <v>0</v>
      </c>
      <c r="Q257" s="26">
        <f>'Таблица 3 '!C248</f>
        <v>308421.59999999998</v>
      </c>
      <c r="R257" s="26">
        <f>Q257</f>
        <v>308421.59999999998</v>
      </c>
      <c r="S257" s="26">
        <v>0</v>
      </c>
      <c r="T257" s="28">
        <f t="shared" si="23"/>
        <v>424.82314049586773</v>
      </c>
      <c r="U257" s="28">
        <v>424.82314049586773</v>
      </c>
      <c r="V257" s="29" t="s">
        <v>44</v>
      </c>
    </row>
    <row r="258" spans="1:24" s="15" customFormat="1" ht="23.45" customHeight="1" x14ac:dyDescent="0.25">
      <c r="A258" s="328" t="s">
        <v>328</v>
      </c>
      <c r="B258" s="328"/>
      <c r="C258" s="17" t="s">
        <v>38</v>
      </c>
      <c r="D258" s="17" t="s">
        <v>38</v>
      </c>
      <c r="E258" s="17" t="s">
        <v>38</v>
      </c>
      <c r="F258" s="17" t="s">
        <v>38</v>
      </c>
      <c r="G258" s="18" t="s">
        <v>38</v>
      </c>
      <c r="H258" s="18" t="s">
        <v>38</v>
      </c>
      <c r="I258" s="19">
        <f>I259</f>
        <v>9859</v>
      </c>
      <c r="J258" s="19">
        <f t="shared" si="31"/>
        <v>7442.6100000000006</v>
      </c>
      <c r="K258" s="19">
        <f t="shared" si="31"/>
        <v>7015.51</v>
      </c>
      <c r="L258" s="20">
        <f t="shared" si="31"/>
        <v>366</v>
      </c>
      <c r="M258" s="19">
        <f t="shared" si="31"/>
        <v>6173371.2899999991</v>
      </c>
      <c r="N258" s="19">
        <f t="shared" si="31"/>
        <v>0</v>
      </c>
      <c r="O258" s="19">
        <f t="shared" si="31"/>
        <v>0</v>
      </c>
      <c r="P258" s="19">
        <f t="shared" si="31"/>
        <v>0</v>
      </c>
      <c r="Q258" s="19">
        <f t="shared" si="31"/>
        <v>6173371.2899999991</v>
      </c>
      <c r="R258" s="19">
        <f t="shared" si="31"/>
        <v>6173371.2899999991</v>
      </c>
      <c r="S258" s="19">
        <f t="shared" si="31"/>
        <v>0</v>
      </c>
      <c r="T258" s="30" t="s">
        <v>39</v>
      </c>
      <c r="U258" s="30" t="s">
        <v>39</v>
      </c>
      <c r="V258" s="21" t="s">
        <v>39</v>
      </c>
      <c r="W258" s="22"/>
      <c r="X258" s="22"/>
    </row>
    <row r="259" spans="1:24" s="15" customFormat="1" ht="24" customHeight="1" x14ac:dyDescent="0.25">
      <c r="A259" s="328" t="s">
        <v>329</v>
      </c>
      <c r="B259" s="328"/>
      <c r="C259" s="17" t="s">
        <v>38</v>
      </c>
      <c r="D259" s="17" t="s">
        <v>38</v>
      </c>
      <c r="E259" s="17" t="s">
        <v>38</v>
      </c>
      <c r="F259" s="17" t="s">
        <v>38</v>
      </c>
      <c r="G259" s="18" t="s">
        <v>38</v>
      </c>
      <c r="H259" s="18" t="s">
        <v>38</v>
      </c>
      <c r="I259" s="19">
        <f>SUM(I260:I261)</f>
        <v>9859</v>
      </c>
      <c r="J259" s="19">
        <f t="shared" ref="J259:S259" si="32">SUM(J260:J261)</f>
        <v>7442.6100000000006</v>
      </c>
      <c r="K259" s="19">
        <f t="shared" si="32"/>
        <v>7015.51</v>
      </c>
      <c r="L259" s="20">
        <f t="shared" si="32"/>
        <v>366</v>
      </c>
      <c r="M259" s="19">
        <f t="shared" si="32"/>
        <v>6173371.2899999991</v>
      </c>
      <c r="N259" s="19">
        <f t="shared" si="32"/>
        <v>0</v>
      </c>
      <c r="O259" s="19">
        <f t="shared" si="32"/>
        <v>0</v>
      </c>
      <c r="P259" s="19">
        <f t="shared" si="32"/>
        <v>0</v>
      </c>
      <c r="Q259" s="19">
        <f t="shared" si="32"/>
        <v>6173371.2899999991</v>
      </c>
      <c r="R259" s="19">
        <f t="shared" si="32"/>
        <v>6173371.2899999991</v>
      </c>
      <c r="S259" s="19">
        <f t="shared" si="32"/>
        <v>0</v>
      </c>
      <c r="T259" s="30" t="s">
        <v>39</v>
      </c>
      <c r="U259" s="30" t="s">
        <v>39</v>
      </c>
      <c r="V259" s="21" t="s">
        <v>39</v>
      </c>
      <c r="W259" s="22"/>
      <c r="X259" s="22"/>
    </row>
    <row r="260" spans="1:24" ht="45" x14ac:dyDescent="0.25">
      <c r="A260" s="23">
        <v>1</v>
      </c>
      <c r="B260" s="24" t="s">
        <v>330</v>
      </c>
      <c r="C260" s="23" t="s">
        <v>42</v>
      </c>
      <c r="D260" s="23" t="s">
        <v>185</v>
      </c>
      <c r="E260" s="23">
        <v>2021</v>
      </c>
      <c r="F260" s="23" t="s">
        <v>49</v>
      </c>
      <c r="G260" s="25">
        <v>5</v>
      </c>
      <c r="H260" s="25">
        <v>6</v>
      </c>
      <c r="I260" s="26">
        <v>5722</v>
      </c>
      <c r="J260" s="26">
        <v>4410.3100000000004</v>
      </c>
      <c r="K260" s="26">
        <v>4172.91</v>
      </c>
      <c r="L260" s="27">
        <v>201</v>
      </c>
      <c r="M260" s="26">
        <f t="shared" ref="M260:M261" si="33">SUM(N260:Q260)</f>
        <v>5540541.6899999995</v>
      </c>
      <c r="N260" s="26">
        <v>0</v>
      </c>
      <c r="O260" s="26">
        <v>0</v>
      </c>
      <c r="P260" s="26">
        <v>0</v>
      </c>
      <c r="Q260" s="26">
        <f>'Таблица 3 '!C251</f>
        <v>5540541.6899999995</v>
      </c>
      <c r="R260" s="26">
        <f t="shared" ref="R260:R261" si="34">Q260</f>
        <v>5540541.6899999995</v>
      </c>
      <c r="S260" s="26">
        <v>0</v>
      </c>
      <c r="T260" s="28">
        <f t="shared" si="23"/>
        <v>1256.2703506102744</v>
      </c>
      <c r="U260" s="28" t="s">
        <v>331</v>
      </c>
      <c r="V260" s="29" t="s">
        <v>44</v>
      </c>
    </row>
    <row r="261" spans="1:24" ht="45" x14ac:dyDescent="0.25">
      <c r="A261" s="23">
        <v>2</v>
      </c>
      <c r="B261" s="24" t="s">
        <v>332</v>
      </c>
      <c r="C261" s="23" t="s">
        <v>42</v>
      </c>
      <c r="D261" s="23" t="s">
        <v>191</v>
      </c>
      <c r="E261" s="23">
        <v>2021</v>
      </c>
      <c r="F261" s="23" t="s">
        <v>49</v>
      </c>
      <c r="G261" s="25">
        <v>5</v>
      </c>
      <c r="H261" s="25">
        <v>4</v>
      </c>
      <c r="I261" s="26">
        <v>4137</v>
      </c>
      <c r="J261" s="26">
        <v>3032.3</v>
      </c>
      <c r="K261" s="26">
        <v>2842.6</v>
      </c>
      <c r="L261" s="27">
        <v>165</v>
      </c>
      <c r="M261" s="26">
        <f t="shared" si="33"/>
        <v>632829.6</v>
      </c>
      <c r="N261" s="26">
        <v>0</v>
      </c>
      <c r="O261" s="26">
        <v>0</v>
      </c>
      <c r="P261" s="26">
        <v>0</v>
      </c>
      <c r="Q261" s="26">
        <f>'Таблица 3 '!C252</f>
        <v>632829.6</v>
      </c>
      <c r="R261" s="26">
        <f t="shared" si="34"/>
        <v>632829.6</v>
      </c>
      <c r="S261" s="26">
        <v>0</v>
      </c>
      <c r="T261" s="28">
        <f t="shared" si="23"/>
        <v>208.69623717969856</v>
      </c>
      <c r="U261" s="28" t="s">
        <v>333</v>
      </c>
      <c r="V261" s="29" t="s">
        <v>44</v>
      </c>
    </row>
    <row r="262" spans="1:24" s="15" customFormat="1" ht="25.15" customHeight="1" x14ac:dyDescent="0.25">
      <c r="A262" s="328" t="s">
        <v>334</v>
      </c>
      <c r="B262" s="328"/>
      <c r="C262" s="17" t="s">
        <v>38</v>
      </c>
      <c r="D262" s="17" t="s">
        <v>38</v>
      </c>
      <c r="E262" s="17" t="s">
        <v>38</v>
      </c>
      <c r="F262" s="17" t="s">
        <v>38</v>
      </c>
      <c r="G262" s="18" t="s">
        <v>38</v>
      </c>
      <c r="H262" s="18" t="s">
        <v>38</v>
      </c>
      <c r="I262" s="19">
        <f>I263+I285</f>
        <v>36632.050000000003</v>
      </c>
      <c r="J262" s="19">
        <f t="shared" ref="J262:S262" si="35">J263+J285</f>
        <v>29250.760000000002</v>
      </c>
      <c r="K262" s="19">
        <f t="shared" si="35"/>
        <v>24903.559999999998</v>
      </c>
      <c r="L262" s="20">
        <f t="shared" si="35"/>
        <v>1141</v>
      </c>
      <c r="M262" s="19">
        <f t="shared" si="35"/>
        <v>41446964.829999998</v>
      </c>
      <c r="N262" s="19">
        <f t="shared" si="35"/>
        <v>0</v>
      </c>
      <c r="O262" s="19">
        <f t="shared" si="35"/>
        <v>0</v>
      </c>
      <c r="P262" s="19">
        <f t="shared" si="35"/>
        <v>0</v>
      </c>
      <c r="Q262" s="19">
        <f t="shared" si="35"/>
        <v>41446964.829999998</v>
      </c>
      <c r="R262" s="19">
        <f t="shared" si="35"/>
        <v>41446964.829999998</v>
      </c>
      <c r="S262" s="19">
        <f t="shared" si="35"/>
        <v>0</v>
      </c>
      <c r="T262" s="30" t="s">
        <v>39</v>
      </c>
      <c r="U262" s="30" t="s">
        <v>39</v>
      </c>
      <c r="V262" s="21" t="s">
        <v>39</v>
      </c>
      <c r="W262" s="22"/>
      <c r="X262" s="22"/>
    </row>
    <row r="263" spans="1:24" s="15" customFormat="1" ht="24" customHeight="1" x14ac:dyDescent="0.25">
      <c r="A263" s="328" t="s">
        <v>335</v>
      </c>
      <c r="B263" s="328"/>
      <c r="C263" s="17" t="s">
        <v>38</v>
      </c>
      <c r="D263" s="17" t="s">
        <v>38</v>
      </c>
      <c r="E263" s="17" t="s">
        <v>38</v>
      </c>
      <c r="F263" s="17" t="s">
        <v>38</v>
      </c>
      <c r="G263" s="18" t="s">
        <v>38</v>
      </c>
      <c r="H263" s="18" t="s">
        <v>38</v>
      </c>
      <c r="I263" s="19">
        <f>SUM(I264:I284)</f>
        <v>32225.95</v>
      </c>
      <c r="J263" s="19">
        <f t="shared" ref="J263:S263" si="36">SUM(J264:J284)</f>
        <v>25254.760000000002</v>
      </c>
      <c r="K263" s="19">
        <f t="shared" si="36"/>
        <v>21047.16</v>
      </c>
      <c r="L263" s="20">
        <f t="shared" si="36"/>
        <v>954</v>
      </c>
      <c r="M263" s="19">
        <f t="shared" si="36"/>
        <v>31271659.27</v>
      </c>
      <c r="N263" s="19">
        <f t="shared" si="36"/>
        <v>0</v>
      </c>
      <c r="O263" s="19">
        <f t="shared" si="36"/>
        <v>0</v>
      </c>
      <c r="P263" s="19">
        <f t="shared" si="36"/>
        <v>0</v>
      </c>
      <c r="Q263" s="19">
        <f t="shared" si="36"/>
        <v>31271659.27</v>
      </c>
      <c r="R263" s="19">
        <f t="shared" si="36"/>
        <v>31271659.27</v>
      </c>
      <c r="S263" s="19">
        <f t="shared" si="36"/>
        <v>0</v>
      </c>
      <c r="T263" s="30" t="s">
        <v>39</v>
      </c>
      <c r="U263" s="30" t="s">
        <v>39</v>
      </c>
      <c r="V263" s="21" t="s">
        <v>39</v>
      </c>
      <c r="W263" s="22"/>
      <c r="X263" s="22"/>
    </row>
    <row r="264" spans="1:24" ht="45" x14ac:dyDescent="0.25">
      <c r="A264" s="23">
        <v>1</v>
      </c>
      <c r="B264" s="24" t="s">
        <v>336</v>
      </c>
      <c r="C264" s="23" t="s">
        <v>42</v>
      </c>
      <c r="D264" s="23">
        <v>1983</v>
      </c>
      <c r="E264" s="23" t="s">
        <v>39</v>
      </c>
      <c r="F264" s="23" t="s">
        <v>49</v>
      </c>
      <c r="G264" s="25">
        <v>5</v>
      </c>
      <c r="H264" s="25">
        <v>6</v>
      </c>
      <c r="I264" s="26">
        <v>5546.9</v>
      </c>
      <c r="J264" s="26">
        <v>4196</v>
      </c>
      <c r="K264" s="26">
        <v>859.5</v>
      </c>
      <c r="L264" s="27">
        <v>246</v>
      </c>
      <c r="M264" s="26">
        <f t="shared" ref="M264:M284" si="37">SUM(N264:Q264)</f>
        <v>5535849.2699999996</v>
      </c>
      <c r="N264" s="26">
        <v>0</v>
      </c>
      <c r="O264" s="26">
        <v>0</v>
      </c>
      <c r="P264" s="26">
        <v>0</v>
      </c>
      <c r="Q264" s="26">
        <f>'Таблица 3 '!C255</f>
        <v>5535849.2699999996</v>
      </c>
      <c r="R264" s="26">
        <f t="shared" ref="R264:R302" si="38">Q264</f>
        <v>5535849.2699999996</v>
      </c>
      <c r="S264" s="26">
        <v>0</v>
      </c>
      <c r="T264" s="28">
        <f t="shared" si="23"/>
        <v>1319.3158412774069</v>
      </c>
      <c r="U264" s="28">
        <v>1319.3158412774069</v>
      </c>
      <c r="V264" s="29" t="s">
        <v>44</v>
      </c>
    </row>
    <row r="265" spans="1:24" ht="45" x14ac:dyDescent="0.25">
      <c r="A265" s="23">
        <v>2</v>
      </c>
      <c r="B265" s="24" t="s">
        <v>337</v>
      </c>
      <c r="C265" s="23" t="s">
        <v>42</v>
      </c>
      <c r="D265" s="23">
        <v>1987</v>
      </c>
      <c r="E265" s="23" t="s">
        <v>39</v>
      </c>
      <c r="F265" s="23" t="s">
        <v>49</v>
      </c>
      <c r="G265" s="25">
        <v>5</v>
      </c>
      <c r="H265" s="25">
        <v>5</v>
      </c>
      <c r="I265" s="26">
        <v>2884.2</v>
      </c>
      <c r="J265" s="26">
        <v>1692.1</v>
      </c>
      <c r="K265" s="26">
        <v>1692.1</v>
      </c>
      <c r="L265" s="27">
        <v>10</v>
      </c>
      <c r="M265" s="26">
        <f t="shared" si="37"/>
        <v>6154071.4500000002</v>
      </c>
      <c r="N265" s="26">
        <v>0</v>
      </c>
      <c r="O265" s="26">
        <v>0</v>
      </c>
      <c r="P265" s="26">
        <v>0</v>
      </c>
      <c r="Q265" s="26">
        <f>'Таблица 3 '!C256</f>
        <v>6154071.4500000002</v>
      </c>
      <c r="R265" s="26">
        <f t="shared" si="38"/>
        <v>6154071.4500000002</v>
      </c>
      <c r="S265" s="26">
        <v>0</v>
      </c>
      <c r="T265" s="28">
        <f t="shared" si="23"/>
        <v>3636.94311801903</v>
      </c>
      <c r="U265" s="28">
        <v>3636.94311801903</v>
      </c>
      <c r="V265" s="29" t="s">
        <v>44</v>
      </c>
    </row>
    <row r="266" spans="1:24" ht="45" x14ac:dyDescent="0.25">
      <c r="A266" s="23">
        <v>3</v>
      </c>
      <c r="B266" s="24" t="s">
        <v>338</v>
      </c>
      <c r="C266" s="23" t="s">
        <v>42</v>
      </c>
      <c r="D266" s="23">
        <v>1965</v>
      </c>
      <c r="E266" s="23" t="s">
        <v>39</v>
      </c>
      <c r="F266" s="23" t="s">
        <v>43</v>
      </c>
      <c r="G266" s="25">
        <v>2</v>
      </c>
      <c r="H266" s="25">
        <v>2</v>
      </c>
      <c r="I266" s="26">
        <v>670.2</v>
      </c>
      <c r="J266" s="26">
        <v>616.70000000000005</v>
      </c>
      <c r="K266" s="26">
        <v>616.70000000000005</v>
      </c>
      <c r="L266" s="27">
        <v>18</v>
      </c>
      <c r="M266" s="26">
        <f t="shared" si="37"/>
        <v>1889478.56</v>
      </c>
      <c r="N266" s="26">
        <v>0</v>
      </c>
      <c r="O266" s="26">
        <v>0</v>
      </c>
      <c r="P266" s="26">
        <v>0</v>
      </c>
      <c r="Q266" s="26">
        <f>'Таблица 3 '!C257</f>
        <v>1889478.56</v>
      </c>
      <c r="R266" s="26">
        <f t="shared" si="38"/>
        <v>1889478.56</v>
      </c>
      <c r="S266" s="26">
        <v>0</v>
      </c>
      <c r="T266" s="28">
        <f t="shared" si="23"/>
        <v>3063.8536727744445</v>
      </c>
      <c r="U266" s="28">
        <v>3063.8536727744445</v>
      </c>
      <c r="V266" s="29" t="s">
        <v>44</v>
      </c>
    </row>
    <row r="267" spans="1:24" ht="45" x14ac:dyDescent="0.25">
      <c r="A267" s="23">
        <v>4</v>
      </c>
      <c r="B267" s="24" t="s">
        <v>339</v>
      </c>
      <c r="C267" s="23" t="s">
        <v>42</v>
      </c>
      <c r="D267" s="23">
        <v>1971</v>
      </c>
      <c r="E267" s="23" t="s">
        <v>39</v>
      </c>
      <c r="F267" s="23" t="s">
        <v>64</v>
      </c>
      <c r="G267" s="25">
        <v>5</v>
      </c>
      <c r="H267" s="25">
        <v>4</v>
      </c>
      <c r="I267" s="26">
        <v>4306.42</v>
      </c>
      <c r="J267" s="26">
        <v>3141.12</v>
      </c>
      <c r="K267" s="26">
        <v>3012.72</v>
      </c>
      <c r="L267" s="27">
        <v>76</v>
      </c>
      <c r="M267" s="26">
        <f t="shared" si="37"/>
        <v>255152.11</v>
      </c>
      <c r="N267" s="26">
        <v>0</v>
      </c>
      <c r="O267" s="26">
        <v>0</v>
      </c>
      <c r="P267" s="26">
        <v>0</v>
      </c>
      <c r="Q267" s="26">
        <f>'Таблица 3 '!C258</f>
        <v>255152.11</v>
      </c>
      <c r="R267" s="26">
        <f t="shared" si="38"/>
        <v>255152.11</v>
      </c>
      <c r="S267" s="26">
        <v>0</v>
      </c>
      <c r="T267" s="28">
        <f t="shared" si="23"/>
        <v>81.229660121230637</v>
      </c>
      <c r="U267" s="28">
        <v>81.229660121230637</v>
      </c>
      <c r="V267" s="29" t="s">
        <v>44</v>
      </c>
    </row>
    <row r="268" spans="1:24" ht="45" x14ac:dyDescent="0.25">
      <c r="A268" s="23">
        <v>5</v>
      </c>
      <c r="B268" s="24" t="s">
        <v>340</v>
      </c>
      <c r="C268" s="23" t="s">
        <v>42</v>
      </c>
      <c r="D268" s="23">
        <v>1970</v>
      </c>
      <c r="E268" s="23" t="s">
        <v>39</v>
      </c>
      <c r="F268" s="23" t="s">
        <v>64</v>
      </c>
      <c r="G268" s="25">
        <v>2</v>
      </c>
      <c r="H268" s="25">
        <v>2</v>
      </c>
      <c r="I268" s="26">
        <v>836.2</v>
      </c>
      <c r="J268" s="26">
        <v>732.9</v>
      </c>
      <c r="K268" s="26">
        <v>732.9</v>
      </c>
      <c r="L268" s="27">
        <v>31</v>
      </c>
      <c r="M268" s="26">
        <f t="shared" si="37"/>
        <v>101278.8</v>
      </c>
      <c r="N268" s="26">
        <v>0</v>
      </c>
      <c r="O268" s="26">
        <v>0</v>
      </c>
      <c r="P268" s="26">
        <v>0</v>
      </c>
      <c r="Q268" s="26">
        <f>'Таблица 3 '!C259</f>
        <v>101278.8</v>
      </c>
      <c r="R268" s="26">
        <f t="shared" si="38"/>
        <v>101278.8</v>
      </c>
      <c r="S268" s="26">
        <v>0</v>
      </c>
      <c r="T268" s="28">
        <f t="shared" si="23"/>
        <v>138.189111747851</v>
      </c>
      <c r="U268" s="28">
        <v>138.189111747851</v>
      </c>
      <c r="V268" s="29" t="s">
        <v>44</v>
      </c>
    </row>
    <row r="269" spans="1:24" ht="45" x14ac:dyDescent="0.25">
      <c r="A269" s="23">
        <v>6</v>
      </c>
      <c r="B269" s="24" t="s">
        <v>341</v>
      </c>
      <c r="C269" s="23" t="s">
        <v>42</v>
      </c>
      <c r="D269" s="23">
        <v>1970</v>
      </c>
      <c r="E269" s="23" t="s">
        <v>39</v>
      </c>
      <c r="F269" s="23" t="s">
        <v>64</v>
      </c>
      <c r="G269" s="25">
        <v>2</v>
      </c>
      <c r="H269" s="25">
        <v>2</v>
      </c>
      <c r="I269" s="26">
        <v>1175.5</v>
      </c>
      <c r="J269" s="26">
        <v>725.9</v>
      </c>
      <c r="K269" s="26">
        <v>725.9</v>
      </c>
      <c r="L269" s="27">
        <v>35</v>
      </c>
      <c r="M269" s="26">
        <f t="shared" si="37"/>
        <v>188220</v>
      </c>
      <c r="N269" s="26">
        <v>0</v>
      </c>
      <c r="O269" s="26">
        <v>0</v>
      </c>
      <c r="P269" s="26">
        <v>0</v>
      </c>
      <c r="Q269" s="26">
        <f>'Таблица 3 '!C260</f>
        <v>188220</v>
      </c>
      <c r="R269" s="26">
        <f t="shared" si="38"/>
        <v>188220</v>
      </c>
      <c r="S269" s="26">
        <v>0</v>
      </c>
      <c r="T269" s="28">
        <f t="shared" si="23"/>
        <v>259.29191348670616</v>
      </c>
      <c r="U269" s="28">
        <v>259.29191348670616</v>
      </c>
      <c r="V269" s="29" t="s">
        <v>44</v>
      </c>
    </row>
    <row r="270" spans="1:24" ht="45" x14ac:dyDescent="0.25">
      <c r="A270" s="23">
        <v>7</v>
      </c>
      <c r="B270" s="24" t="s">
        <v>342</v>
      </c>
      <c r="C270" s="23" t="s">
        <v>42</v>
      </c>
      <c r="D270" s="23">
        <v>1965</v>
      </c>
      <c r="E270" s="23">
        <v>2021</v>
      </c>
      <c r="F270" s="23" t="s">
        <v>64</v>
      </c>
      <c r="G270" s="25">
        <v>2</v>
      </c>
      <c r="H270" s="25">
        <v>2</v>
      </c>
      <c r="I270" s="26">
        <v>677.9</v>
      </c>
      <c r="J270" s="26">
        <v>636.5</v>
      </c>
      <c r="K270" s="26">
        <v>636.5</v>
      </c>
      <c r="L270" s="27">
        <v>28</v>
      </c>
      <c r="M270" s="26">
        <f t="shared" si="37"/>
        <v>1488209.4100000001</v>
      </c>
      <c r="N270" s="26">
        <v>0</v>
      </c>
      <c r="O270" s="26">
        <v>0</v>
      </c>
      <c r="P270" s="26">
        <v>0</v>
      </c>
      <c r="Q270" s="26">
        <f>'Таблица 3 '!C261</f>
        <v>1488209.4100000001</v>
      </c>
      <c r="R270" s="26">
        <f t="shared" si="38"/>
        <v>1488209.4100000001</v>
      </c>
      <c r="S270" s="26">
        <v>0</v>
      </c>
      <c r="T270" s="28">
        <f t="shared" si="23"/>
        <v>2338.1137627651219</v>
      </c>
      <c r="U270" s="28">
        <v>2338.1137627651219</v>
      </c>
      <c r="V270" s="29" t="s">
        <v>44</v>
      </c>
    </row>
    <row r="271" spans="1:24" ht="45" x14ac:dyDescent="0.25">
      <c r="A271" s="23">
        <v>8</v>
      </c>
      <c r="B271" s="24" t="s">
        <v>343</v>
      </c>
      <c r="C271" s="23" t="s">
        <v>42</v>
      </c>
      <c r="D271" s="23">
        <v>1980</v>
      </c>
      <c r="E271" s="23" t="s">
        <v>39</v>
      </c>
      <c r="F271" s="23" t="s">
        <v>43</v>
      </c>
      <c r="G271" s="25">
        <v>2</v>
      </c>
      <c r="H271" s="25">
        <v>3</v>
      </c>
      <c r="I271" s="26">
        <v>1321.8</v>
      </c>
      <c r="J271" s="26">
        <v>969</v>
      </c>
      <c r="K271" s="26">
        <v>969</v>
      </c>
      <c r="L271" s="27">
        <v>40</v>
      </c>
      <c r="M271" s="26">
        <f t="shared" si="37"/>
        <v>2660311.15</v>
      </c>
      <c r="N271" s="26">
        <v>0</v>
      </c>
      <c r="O271" s="26">
        <v>0</v>
      </c>
      <c r="P271" s="26">
        <v>0</v>
      </c>
      <c r="Q271" s="26">
        <f>'Таблица 3 '!C262</f>
        <v>2660311.15</v>
      </c>
      <c r="R271" s="26">
        <f t="shared" si="38"/>
        <v>2660311.15</v>
      </c>
      <c r="S271" s="26">
        <v>0</v>
      </c>
      <c r="T271" s="28">
        <f t="shared" si="23"/>
        <v>2745.4191434468521</v>
      </c>
      <c r="U271" s="28">
        <v>2745.4191434468521</v>
      </c>
      <c r="V271" s="29" t="s">
        <v>44</v>
      </c>
    </row>
    <row r="272" spans="1:24" ht="45" x14ac:dyDescent="0.25">
      <c r="A272" s="23">
        <v>9</v>
      </c>
      <c r="B272" s="24" t="s">
        <v>344</v>
      </c>
      <c r="C272" s="23" t="s">
        <v>42</v>
      </c>
      <c r="D272" s="23">
        <v>1955</v>
      </c>
      <c r="E272" s="23" t="s">
        <v>39</v>
      </c>
      <c r="F272" s="23" t="s">
        <v>43</v>
      </c>
      <c r="G272" s="25">
        <v>2</v>
      </c>
      <c r="H272" s="25">
        <v>2</v>
      </c>
      <c r="I272" s="26">
        <v>472.2</v>
      </c>
      <c r="J272" s="26">
        <v>443</v>
      </c>
      <c r="K272" s="26">
        <v>443</v>
      </c>
      <c r="L272" s="27">
        <v>13</v>
      </c>
      <c r="M272" s="26">
        <f t="shared" si="37"/>
        <v>1099665.6000000001</v>
      </c>
      <c r="N272" s="26">
        <v>0</v>
      </c>
      <c r="O272" s="26">
        <v>0</v>
      </c>
      <c r="P272" s="26">
        <v>0</v>
      </c>
      <c r="Q272" s="26">
        <f>'Таблица 3 '!C263</f>
        <v>1099665.6000000001</v>
      </c>
      <c r="R272" s="26">
        <f t="shared" si="38"/>
        <v>1099665.6000000001</v>
      </c>
      <c r="S272" s="26">
        <v>0</v>
      </c>
      <c r="T272" s="28">
        <f t="shared" si="23"/>
        <v>2482.3151241534993</v>
      </c>
      <c r="U272" s="28">
        <v>2482.3151241534993</v>
      </c>
      <c r="V272" s="29" t="s">
        <v>44</v>
      </c>
    </row>
    <row r="273" spans="1:24" ht="45" x14ac:dyDescent="0.25">
      <c r="A273" s="23">
        <v>10</v>
      </c>
      <c r="B273" s="24" t="s">
        <v>345</v>
      </c>
      <c r="C273" s="23" t="s">
        <v>42</v>
      </c>
      <c r="D273" s="23">
        <v>1970</v>
      </c>
      <c r="E273" s="23">
        <v>2021</v>
      </c>
      <c r="F273" s="23" t="s">
        <v>64</v>
      </c>
      <c r="G273" s="25">
        <v>3</v>
      </c>
      <c r="H273" s="25">
        <v>2</v>
      </c>
      <c r="I273" s="26">
        <v>1626</v>
      </c>
      <c r="J273" s="26">
        <v>1069.5999999999999</v>
      </c>
      <c r="K273" s="26">
        <v>1069.5999999999999</v>
      </c>
      <c r="L273" s="27">
        <v>44</v>
      </c>
      <c r="M273" s="26">
        <f t="shared" si="37"/>
        <v>201906</v>
      </c>
      <c r="N273" s="26">
        <v>0</v>
      </c>
      <c r="O273" s="26">
        <v>0</v>
      </c>
      <c r="P273" s="26">
        <v>0</v>
      </c>
      <c r="Q273" s="26">
        <f>'Таблица 3 '!C264</f>
        <v>201906</v>
      </c>
      <c r="R273" s="26">
        <f t="shared" si="38"/>
        <v>201906</v>
      </c>
      <c r="S273" s="26">
        <v>0</v>
      </c>
      <c r="T273" s="28">
        <f t="shared" si="23"/>
        <v>188.76776364996263</v>
      </c>
      <c r="U273" s="28">
        <v>188.76776364996263</v>
      </c>
      <c r="V273" s="29" t="s">
        <v>44</v>
      </c>
    </row>
    <row r="274" spans="1:24" ht="45" x14ac:dyDescent="0.25">
      <c r="A274" s="23">
        <v>11</v>
      </c>
      <c r="B274" s="24" t="s">
        <v>346</v>
      </c>
      <c r="C274" s="23" t="s">
        <v>42</v>
      </c>
      <c r="D274" s="23">
        <v>1957</v>
      </c>
      <c r="E274" s="23">
        <v>2019</v>
      </c>
      <c r="F274" s="23" t="s">
        <v>64</v>
      </c>
      <c r="G274" s="25">
        <v>2</v>
      </c>
      <c r="H274" s="25">
        <v>2</v>
      </c>
      <c r="I274" s="26">
        <v>896</v>
      </c>
      <c r="J274" s="26">
        <v>830</v>
      </c>
      <c r="K274" s="26">
        <v>830</v>
      </c>
      <c r="L274" s="27">
        <v>25</v>
      </c>
      <c r="M274" s="26">
        <f t="shared" si="37"/>
        <v>123531.05</v>
      </c>
      <c r="N274" s="26">
        <v>0</v>
      </c>
      <c r="O274" s="26">
        <v>0</v>
      </c>
      <c r="P274" s="26">
        <v>0</v>
      </c>
      <c r="Q274" s="26">
        <f>'Таблица 3 '!C265</f>
        <v>123531.05</v>
      </c>
      <c r="R274" s="26">
        <f t="shared" si="38"/>
        <v>123531.05</v>
      </c>
      <c r="S274" s="26">
        <v>0</v>
      </c>
      <c r="T274" s="28">
        <f t="shared" si="23"/>
        <v>148.8325903614458</v>
      </c>
      <c r="U274" s="28">
        <v>148.8325903614458</v>
      </c>
      <c r="V274" s="29" t="s">
        <v>44</v>
      </c>
    </row>
    <row r="275" spans="1:24" ht="45" x14ac:dyDescent="0.25">
      <c r="A275" s="23">
        <v>12</v>
      </c>
      <c r="B275" s="24" t="s">
        <v>347</v>
      </c>
      <c r="C275" s="23" t="s">
        <v>42</v>
      </c>
      <c r="D275" s="23">
        <v>1963</v>
      </c>
      <c r="E275" s="23">
        <v>2016</v>
      </c>
      <c r="F275" s="23" t="s">
        <v>64</v>
      </c>
      <c r="G275" s="25">
        <v>2</v>
      </c>
      <c r="H275" s="25">
        <v>2</v>
      </c>
      <c r="I275" s="26">
        <v>893.9</v>
      </c>
      <c r="J275" s="26">
        <v>829.4</v>
      </c>
      <c r="K275" s="26">
        <v>829.4</v>
      </c>
      <c r="L275" s="27">
        <v>21</v>
      </c>
      <c r="M275" s="26">
        <f t="shared" si="37"/>
        <v>9150.48</v>
      </c>
      <c r="N275" s="26">
        <v>0</v>
      </c>
      <c r="O275" s="26">
        <v>0</v>
      </c>
      <c r="P275" s="26">
        <v>0</v>
      </c>
      <c r="Q275" s="26">
        <f>'Таблица 3 '!C266</f>
        <v>9150.48</v>
      </c>
      <c r="R275" s="26">
        <f t="shared" si="38"/>
        <v>9150.48</v>
      </c>
      <c r="S275" s="26">
        <v>0</v>
      </c>
      <c r="T275" s="28">
        <f t="shared" si="23"/>
        <v>11.032650108512177</v>
      </c>
      <c r="U275" s="28">
        <v>11.032650108512177</v>
      </c>
      <c r="V275" s="29" t="s">
        <v>44</v>
      </c>
    </row>
    <row r="276" spans="1:24" ht="45" x14ac:dyDescent="0.25">
      <c r="A276" s="23">
        <v>13</v>
      </c>
      <c r="B276" s="24" t="s">
        <v>348</v>
      </c>
      <c r="C276" s="23" t="s">
        <v>42</v>
      </c>
      <c r="D276" s="23">
        <v>1961</v>
      </c>
      <c r="E276" s="23">
        <v>2018</v>
      </c>
      <c r="F276" s="23" t="s">
        <v>64</v>
      </c>
      <c r="G276" s="25">
        <v>2</v>
      </c>
      <c r="H276" s="25">
        <v>2</v>
      </c>
      <c r="I276" s="26">
        <v>886.1</v>
      </c>
      <c r="J276" s="26">
        <v>838.6</v>
      </c>
      <c r="K276" s="26">
        <v>838.6</v>
      </c>
      <c r="L276" s="27">
        <v>25</v>
      </c>
      <c r="M276" s="26">
        <f t="shared" si="37"/>
        <v>1666406.99</v>
      </c>
      <c r="N276" s="26">
        <v>0</v>
      </c>
      <c r="O276" s="26">
        <v>0</v>
      </c>
      <c r="P276" s="26">
        <v>0</v>
      </c>
      <c r="Q276" s="26">
        <f>'Таблица 3 '!C267</f>
        <v>1666406.99</v>
      </c>
      <c r="R276" s="26">
        <f t="shared" si="38"/>
        <v>1666406.99</v>
      </c>
      <c r="S276" s="26">
        <v>0</v>
      </c>
      <c r="T276" s="28">
        <f t="shared" si="23"/>
        <v>1987.1297281182924</v>
      </c>
      <c r="U276" s="28">
        <v>1987.1297281182924</v>
      </c>
      <c r="V276" s="29" t="s">
        <v>44</v>
      </c>
    </row>
    <row r="277" spans="1:24" ht="45" x14ac:dyDescent="0.25">
      <c r="A277" s="23">
        <v>14</v>
      </c>
      <c r="B277" s="24" t="s">
        <v>349</v>
      </c>
      <c r="C277" s="23" t="s">
        <v>42</v>
      </c>
      <c r="D277" s="23">
        <v>1955</v>
      </c>
      <c r="E277" s="23" t="s">
        <v>39</v>
      </c>
      <c r="F277" s="23" t="s">
        <v>43</v>
      </c>
      <c r="G277" s="25">
        <v>2</v>
      </c>
      <c r="H277" s="25">
        <v>2</v>
      </c>
      <c r="I277" s="26">
        <v>444.5</v>
      </c>
      <c r="J277" s="26">
        <v>395.2</v>
      </c>
      <c r="K277" s="26">
        <v>395.2</v>
      </c>
      <c r="L277" s="27">
        <v>16</v>
      </c>
      <c r="M277" s="26">
        <f t="shared" si="37"/>
        <v>562305.6</v>
      </c>
      <c r="N277" s="26">
        <v>0</v>
      </c>
      <c r="O277" s="26">
        <v>0</v>
      </c>
      <c r="P277" s="26">
        <v>0</v>
      </c>
      <c r="Q277" s="26">
        <f>'Таблица 3 '!C268</f>
        <v>562305.6</v>
      </c>
      <c r="R277" s="26">
        <f t="shared" si="38"/>
        <v>562305.6</v>
      </c>
      <c r="S277" s="26">
        <v>0</v>
      </c>
      <c r="T277" s="28">
        <f t="shared" si="23"/>
        <v>1422.838056680162</v>
      </c>
      <c r="U277" s="28">
        <v>1422.838056680162</v>
      </c>
      <c r="V277" s="29" t="s">
        <v>44</v>
      </c>
    </row>
    <row r="278" spans="1:24" ht="45" x14ac:dyDescent="0.25">
      <c r="A278" s="23">
        <v>15</v>
      </c>
      <c r="B278" s="24" t="s">
        <v>350</v>
      </c>
      <c r="C278" s="23" t="s">
        <v>42</v>
      </c>
      <c r="D278" s="23">
        <v>1956</v>
      </c>
      <c r="E278" s="23" t="s">
        <v>39</v>
      </c>
      <c r="F278" s="23" t="s">
        <v>64</v>
      </c>
      <c r="G278" s="25">
        <v>2</v>
      </c>
      <c r="H278" s="25">
        <v>2</v>
      </c>
      <c r="I278" s="26">
        <v>929.8</v>
      </c>
      <c r="J278" s="26">
        <v>927.8</v>
      </c>
      <c r="K278" s="26">
        <v>668.8</v>
      </c>
      <c r="L278" s="27">
        <v>34</v>
      </c>
      <c r="M278" s="26">
        <f t="shared" si="37"/>
        <v>7786.22</v>
      </c>
      <c r="N278" s="26">
        <v>0</v>
      </c>
      <c r="O278" s="26">
        <v>0</v>
      </c>
      <c r="P278" s="26">
        <v>0</v>
      </c>
      <c r="Q278" s="26">
        <f>'Таблица 3 '!C269</f>
        <v>7786.22</v>
      </c>
      <c r="R278" s="26">
        <f t="shared" si="38"/>
        <v>7786.22</v>
      </c>
      <c r="S278" s="26">
        <v>0</v>
      </c>
      <c r="T278" s="28">
        <f t="shared" si="23"/>
        <v>8.3921319249838326</v>
      </c>
      <c r="U278" s="28">
        <v>8.3921319249838326</v>
      </c>
      <c r="V278" s="29" t="s">
        <v>44</v>
      </c>
    </row>
    <row r="279" spans="1:24" ht="45" x14ac:dyDescent="0.25">
      <c r="A279" s="23">
        <v>16</v>
      </c>
      <c r="B279" s="24" t="s">
        <v>351</v>
      </c>
      <c r="C279" s="23" t="s">
        <v>42</v>
      </c>
      <c r="D279" s="23">
        <v>1953</v>
      </c>
      <c r="E279" s="23" t="s">
        <v>39</v>
      </c>
      <c r="F279" s="23" t="s">
        <v>64</v>
      </c>
      <c r="G279" s="25">
        <v>2</v>
      </c>
      <c r="H279" s="25">
        <v>2</v>
      </c>
      <c r="I279" s="26">
        <v>1340.2</v>
      </c>
      <c r="J279" s="26">
        <v>1316.4</v>
      </c>
      <c r="K279" s="26">
        <v>1316.4</v>
      </c>
      <c r="L279" s="27">
        <v>46</v>
      </c>
      <c r="M279" s="26">
        <f t="shared" si="37"/>
        <v>126419.04</v>
      </c>
      <c r="N279" s="26">
        <v>0</v>
      </c>
      <c r="O279" s="26">
        <v>0</v>
      </c>
      <c r="P279" s="26">
        <v>0</v>
      </c>
      <c r="Q279" s="26">
        <f>'Таблица 3 '!C270</f>
        <v>126419.04</v>
      </c>
      <c r="R279" s="26">
        <f t="shared" si="38"/>
        <v>126419.04</v>
      </c>
      <c r="S279" s="26">
        <v>0</v>
      </c>
      <c r="T279" s="28">
        <f t="shared" si="23"/>
        <v>96.033910665451216</v>
      </c>
      <c r="U279" s="28">
        <v>96.033910665451216</v>
      </c>
      <c r="V279" s="29" t="s">
        <v>44</v>
      </c>
    </row>
    <row r="280" spans="1:24" ht="45" x14ac:dyDescent="0.25">
      <c r="A280" s="23">
        <v>17</v>
      </c>
      <c r="B280" s="24" t="s">
        <v>352</v>
      </c>
      <c r="C280" s="23" t="s">
        <v>42</v>
      </c>
      <c r="D280" s="23" t="s">
        <v>191</v>
      </c>
      <c r="E280" s="23" t="s">
        <v>39</v>
      </c>
      <c r="F280" s="23" t="s">
        <v>43</v>
      </c>
      <c r="G280" s="25">
        <v>5</v>
      </c>
      <c r="H280" s="25">
        <v>8</v>
      </c>
      <c r="I280" s="26">
        <v>5246.83</v>
      </c>
      <c r="J280" s="26">
        <v>4442</v>
      </c>
      <c r="K280" s="26">
        <v>4211.7</v>
      </c>
      <c r="L280" s="27">
        <v>176</v>
      </c>
      <c r="M280" s="26">
        <f t="shared" si="37"/>
        <v>245087.65</v>
      </c>
      <c r="N280" s="26">
        <v>0</v>
      </c>
      <c r="O280" s="26">
        <v>0</v>
      </c>
      <c r="P280" s="26">
        <v>0</v>
      </c>
      <c r="Q280" s="26">
        <f>'Таблица 3 '!C271</f>
        <v>245087.65</v>
      </c>
      <c r="R280" s="26">
        <f t="shared" si="38"/>
        <v>245087.65</v>
      </c>
      <c r="S280" s="26">
        <v>0</v>
      </c>
      <c r="T280" s="28">
        <f t="shared" si="23"/>
        <v>55.175067537145431</v>
      </c>
      <c r="U280" s="28">
        <v>55.175067537145431</v>
      </c>
      <c r="V280" s="29" t="s">
        <v>44</v>
      </c>
    </row>
    <row r="281" spans="1:24" ht="45" x14ac:dyDescent="0.25">
      <c r="A281" s="23">
        <v>18</v>
      </c>
      <c r="B281" s="24" t="s">
        <v>353</v>
      </c>
      <c r="C281" s="23" t="s">
        <v>42</v>
      </c>
      <c r="D281" s="23">
        <v>1963</v>
      </c>
      <c r="E281" s="23" t="s">
        <v>39</v>
      </c>
      <c r="F281" s="23" t="s">
        <v>64</v>
      </c>
      <c r="G281" s="25">
        <v>2</v>
      </c>
      <c r="H281" s="25">
        <v>2</v>
      </c>
      <c r="I281" s="26">
        <v>1146.0999999999999</v>
      </c>
      <c r="J281" s="26">
        <v>621.14</v>
      </c>
      <c r="K281" s="26">
        <v>505.74</v>
      </c>
      <c r="L281" s="27">
        <v>26</v>
      </c>
      <c r="M281" s="26">
        <f t="shared" si="37"/>
        <v>7291497.8400000008</v>
      </c>
      <c r="N281" s="26">
        <v>0</v>
      </c>
      <c r="O281" s="26">
        <v>0</v>
      </c>
      <c r="P281" s="26">
        <v>0</v>
      </c>
      <c r="Q281" s="26">
        <f>'Таблица 3 '!C272</f>
        <v>7291497.8400000008</v>
      </c>
      <c r="R281" s="26">
        <f t="shared" si="38"/>
        <v>7291497.8400000008</v>
      </c>
      <c r="S281" s="26">
        <v>0</v>
      </c>
      <c r="T281" s="28">
        <f t="shared" si="23"/>
        <v>11738.895965482823</v>
      </c>
      <c r="U281" s="28">
        <v>11738.895965482823</v>
      </c>
      <c r="V281" s="29" t="s">
        <v>44</v>
      </c>
    </row>
    <row r="282" spans="1:24" ht="45" x14ac:dyDescent="0.25">
      <c r="A282" s="23">
        <v>19</v>
      </c>
      <c r="B282" s="24" t="s">
        <v>354</v>
      </c>
      <c r="C282" s="23" t="s">
        <v>42</v>
      </c>
      <c r="D282" s="23">
        <v>1959</v>
      </c>
      <c r="E282" s="23">
        <v>2021</v>
      </c>
      <c r="F282" s="23" t="s">
        <v>64</v>
      </c>
      <c r="G282" s="25">
        <v>2</v>
      </c>
      <c r="H282" s="25">
        <v>1</v>
      </c>
      <c r="I282" s="26">
        <v>291.2</v>
      </c>
      <c r="J282" s="26">
        <v>281</v>
      </c>
      <c r="K282" s="26">
        <v>242.6</v>
      </c>
      <c r="L282" s="27">
        <v>17</v>
      </c>
      <c r="M282" s="26">
        <f t="shared" si="37"/>
        <v>1143064.5999999999</v>
      </c>
      <c r="N282" s="26">
        <v>0</v>
      </c>
      <c r="O282" s="26">
        <v>0</v>
      </c>
      <c r="P282" s="26">
        <v>0</v>
      </c>
      <c r="Q282" s="26">
        <f>'Таблица 3 '!C273</f>
        <v>1143064.5999999999</v>
      </c>
      <c r="R282" s="26">
        <f t="shared" si="38"/>
        <v>1143064.5999999999</v>
      </c>
      <c r="S282" s="26">
        <v>0</v>
      </c>
      <c r="T282" s="28">
        <f t="shared" si="23"/>
        <v>4067.8455516014228</v>
      </c>
      <c r="U282" s="28">
        <v>4067.8455516014228</v>
      </c>
      <c r="V282" s="29" t="s">
        <v>44</v>
      </c>
    </row>
    <row r="283" spans="1:24" ht="45" x14ac:dyDescent="0.25">
      <c r="A283" s="23">
        <v>20</v>
      </c>
      <c r="B283" s="24" t="s">
        <v>355</v>
      </c>
      <c r="C283" s="23" t="s">
        <v>42</v>
      </c>
      <c r="D283" s="23">
        <v>1961</v>
      </c>
      <c r="E283" s="23">
        <v>2018</v>
      </c>
      <c r="F283" s="23" t="s">
        <v>64</v>
      </c>
      <c r="G283" s="25">
        <v>2</v>
      </c>
      <c r="H283" s="25">
        <v>1</v>
      </c>
      <c r="I283" s="26">
        <v>319.89999999999998</v>
      </c>
      <c r="J283" s="26">
        <v>276</v>
      </c>
      <c r="K283" s="26">
        <v>244.8</v>
      </c>
      <c r="L283" s="27">
        <v>17</v>
      </c>
      <c r="M283" s="26">
        <f t="shared" si="37"/>
        <v>427884.83999999997</v>
      </c>
      <c r="N283" s="26">
        <v>0</v>
      </c>
      <c r="O283" s="26">
        <v>0</v>
      </c>
      <c r="P283" s="26">
        <v>0</v>
      </c>
      <c r="Q283" s="26">
        <f>'Таблица 3 '!C274</f>
        <v>427884.83999999997</v>
      </c>
      <c r="R283" s="26">
        <f t="shared" si="38"/>
        <v>427884.83999999997</v>
      </c>
      <c r="S283" s="26">
        <v>0</v>
      </c>
      <c r="T283" s="28">
        <f t="shared" si="23"/>
        <v>1550.3073913043477</v>
      </c>
      <c r="U283" s="28">
        <v>1550.3073913043477</v>
      </c>
      <c r="V283" s="29" t="s">
        <v>44</v>
      </c>
    </row>
    <row r="284" spans="1:24" ht="45" x14ac:dyDescent="0.25">
      <c r="A284" s="23">
        <v>21</v>
      </c>
      <c r="B284" s="24" t="s">
        <v>356</v>
      </c>
      <c r="C284" s="23" t="s">
        <v>42</v>
      </c>
      <c r="D284" s="23">
        <v>1961</v>
      </c>
      <c r="E284" s="23">
        <v>2021</v>
      </c>
      <c r="F284" s="23" t="s">
        <v>64</v>
      </c>
      <c r="G284" s="25">
        <v>2</v>
      </c>
      <c r="H284" s="25">
        <v>1</v>
      </c>
      <c r="I284" s="26">
        <v>314.10000000000002</v>
      </c>
      <c r="J284" s="26">
        <v>274.39999999999998</v>
      </c>
      <c r="K284" s="26">
        <v>206</v>
      </c>
      <c r="L284" s="27">
        <v>10</v>
      </c>
      <c r="M284" s="26">
        <f t="shared" si="37"/>
        <v>94382.61</v>
      </c>
      <c r="N284" s="26">
        <v>0</v>
      </c>
      <c r="O284" s="26">
        <v>0</v>
      </c>
      <c r="P284" s="26">
        <v>0</v>
      </c>
      <c r="Q284" s="26">
        <f>'Таблица 3 '!C275</f>
        <v>94382.61</v>
      </c>
      <c r="R284" s="26">
        <f t="shared" si="38"/>
        <v>94382.61</v>
      </c>
      <c r="S284" s="26">
        <v>0</v>
      </c>
      <c r="T284" s="28">
        <f t="shared" si="23"/>
        <v>343.95994897959184</v>
      </c>
      <c r="U284" s="28">
        <v>343.95994897959184</v>
      </c>
      <c r="V284" s="29" t="s">
        <v>44</v>
      </c>
    </row>
    <row r="285" spans="1:24" s="15" customFormat="1" ht="29.25" customHeight="1" x14ac:dyDescent="0.25">
      <c r="A285" s="328" t="s">
        <v>357</v>
      </c>
      <c r="B285" s="328"/>
      <c r="C285" s="17" t="s">
        <v>38</v>
      </c>
      <c r="D285" s="17" t="s">
        <v>38</v>
      </c>
      <c r="E285" s="17" t="s">
        <v>38</v>
      </c>
      <c r="F285" s="17" t="s">
        <v>38</v>
      </c>
      <c r="G285" s="18" t="s">
        <v>38</v>
      </c>
      <c r="H285" s="18" t="s">
        <v>38</v>
      </c>
      <c r="I285" s="19">
        <f>SUM(I286:I290)</f>
        <v>4406.1000000000004</v>
      </c>
      <c r="J285" s="19">
        <f t="shared" ref="J285:S285" si="39">SUM(J286:J290)</f>
        <v>3996</v>
      </c>
      <c r="K285" s="19">
        <f t="shared" si="39"/>
        <v>3856.3999999999996</v>
      </c>
      <c r="L285" s="20">
        <f t="shared" si="39"/>
        <v>187</v>
      </c>
      <c r="M285" s="19">
        <f t="shared" si="39"/>
        <v>10175305.560000002</v>
      </c>
      <c r="N285" s="19">
        <f t="shared" si="39"/>
        <v>0</v>
      </c>
      <c r="O285" s="19">
        <f t="shared" si="39"/>
        <v>0</v>
      </c>
      <c r="P285" s="19">
        <f t="shared" si="39"/>
        <v>0</v>
      </c>
      <c r="Q285" s="19">
        <f t="shared" si="39"/>
        <v>10175305.560000002</v>
      </c>
      <c r="R285" s="19">
        <f t="shared" si="39"/>
        <v>10175305.560000002</v>
      </c>
      <c r="S285" s="19">
        <f t="shared" si="39"/>
        <v>0</v>
      </c>
      <c r="T285" s="30" t="s">
        <v>39</v>
      </c>
      <c r="U285" s="30" t="s">
        <v>39</v>
      </c>
      <c r="V285" s="21" t="s">
        <v>39</v>
      </c>
      <c r="W285" s="22"/>
      <c r="X285" s="22"/>
    </row>
    <row r="286" spans="1:24" ht="45" x14ac:dyDescent="0.25">
      <c r="A286" s="23">
        <v>1</v>
      </c>
      <c r="B286" s="24" t="s">
        <v>358</v>
      </c>
      <c r="C286" s="23" t="s">
        <v>42</v>
      </c>
      <c r="D286" s="23">
        <v>1977</v>
      </c>
      <c r="E286" s="23">
        <v>2021</v>
      </c>
      <c r="F286" s="23" t="s">
        <v>64</v>
      </c>
      <c r="G286" s="25">
        <v>3</v>
      </c>
      <c r="H286" s="25">
        <v>3</v>
      </c>
      <c r="I286" s="26">
        <v>1138.0999999999999</v>
      </c>
      <c r="J286" s="26">
        <v>1080</v>
      </c>
      <c r="K286" s="26">
        <v>1080</v>
      </c>
      <c r="L286" s="27">
        <v>50</v>
      </c>
      <c r="M286" s="26">
        <f t="shared" ref="M286:M290" si="40">SUM(N286:Q286)</f>
        <v>1084779.8500000001</v>
      </c>
      <c r="N286" s="26">
        <v>0</v>
      </c>
      <c r="O286" s="26">
        <v>0</v>
      </c>
      <c r="P286" s="26">
        <v>0</v>
      </c>
      <c r="Q286" s="26">
        <f>'Таблица 3 '!C277</f>
        <v>1084779.8500000001</v>
      </c>
      <c r="R286" s="26">
        <f t="shared" si="38"/>
        <v>1084779.8500000001</v>
      </c>
      <c r="S286" s="26">
        <v>0</v>
      </c>
      <c r="T286" s="28">
        <f t="shared" si="23"/>
        <v>1004.4257870370371</v>
      </c>
      <c r="U286" s="28">
        <v>1004.4257870370371</v>
      </c>
      <c r="V286" s="29" t="s">
        <v>44</v>
      </c>
    </row>
    <row r="287" spans="1:24" ht="45" x14ac:dyDescent="0.25">
      <c r="A287" s="23">
        <v>2</v>
      </c>
      <c r="B287" s="24" t="s">
        <v>359</v>
      </c>
      <c r="C287" s="23" t="s">
        <v>42</v>
      </c>
      <c r="D287" s="23">
        <v>1959</v>
      </c>
      <c r="E287" s="23">
        <v>2019</v>
      </c>
      <c r="F287" s="23" t="s">
        <v>64</v>
      </c>
      <c r="G287" s="25">
        <v>2</v>
      </c>
      <c r="H287" s="25">
        <v>2</v>
      </c>
      <c r="I287" s="26">
        <v>519.20000000000005</v>
      </c>
      <c r="J287" s="26">
        <v>459.8</v>
      </c>
      <c r="K287" s="26">
        <v>459.8</v>
      </c>
      <c r="L287" s="27">
        <v>12</v>
      </c>
      <c r="M287" s="26">
        <f t="shared" si="40"/>
        <v>2700564.99</v>
      </c>
      <c r="N287" s="26">
        <v>0</v>
      </c>
      <c r="O287" s="26">
        <v>0</v>
      </c>
      <c r="P287" s="26">
        <v>0</v>
      </c>
      <c r="Q287" s="26">
        <f>'Таблица 3 '!C278</f>
        <v>2700564.99</v>
      </c>
      <c r="R287" s="26">
        <f t="shared" si="38"/>
        <v>2700564.99</v>
      </c>
      <c r="S287" s="26">
        <v>0</v>
      </c>
      <c r="T287" s="28">
        <f t="shared" si="23"/>
        <v>5873.347085689431</v>
      </c>
      <c r="U287" s="28">
        <v>5873.347085689431</v>
      </c>
      <c r="V287" s="29" t="s">
        <v>44</v>
      </c>
    </row>
    <row r="288" spans="1:24" ht="45" x14ac:dyDescent="0.25">
      <c r="A288" s="23">
        <v>3</v>
      </c>
      <c r="B288" s="24" t="s">
        <v>360</v>
      </c>
      <c r="C288" s="23" t="s">
        <v>42</v>
      </c>
      <c r="D288" s="23">
        <v>1983</v>
      </c>
      <c r="E288" s="23" t="s">
        <v>39</v>
      </c>
      <c r="F288" s="23" t="s">
        <v>64</v>
      </c>
      <c r="G288" s="25">
        <v>3</v>
      </c>
      <c r="H288" s="25">
        <v>2</v>
      </c>
      <c r="I288" s="26">
        <v>1083.2</v>
      </c>
      <c r="J288" s="26">
        <v>999</v>
      </c>
      <c r="K288" s="26">
        <v>948.4</v>
      </c>
      <c r="L288" s="27">
        <v>45</v>
      </c>
      <c r="M288" s="26">
        <f t="shared" si="40"/>
        <v>4341781.5200000005</v>
      </c>
      <c r="N288" s="26">
        <v>0</v>
      </c>
      <c r="O288" s="26">
        <v>0</v>
      </c>
      <c r="P288" s="26">
        <v>0</v>
      </c>
      <c r="Q288" s="26">
        <f>'Таблица 3 '!C279</f>
        <v>4341781.5200000005</v>
      </c>
      <c r="R288" s="26">
        <f t="shared" si="38"/>
        <v>4341781.5200000005</v>
      </c>
      <c r="S288" s="26">
        <v>0</v>
      </c>
      <c r="T288" s="28">
        <f t="shared" si="23"/>
        <v>4346.1276476476478</v>
      </c>
      <c r="U288" s="28">
        <v>4346.1276476476478</v>
      </c>
      <c r="V288" s="29" t="s">
        <v>44</v>
      </c>
    </row>
    <row r="289" spans="1:24" ht="45" x14ac:dyDescent="0.25">
      <c r="A289" s="23">
        <v>4</v>
      </c>
      <c r="B289" s="24" t="s">
        <v>361</v>
      </c>
      <c r="C289" s="23" t="s">
        <v>42</v>
      </c>
      <c r="D289" s="23">
        <v>1986</v>
      </c>
      <c r="E289" s="23">
        <v>2017</v>
      </c>
      <c r="F289" s="23" t="s">
        <v>64</v>
      </c>
      <c r="G289" s="25">
        <v>5</v>
      </c>
      <c r="H289" s="25">
        <v>1</v>
      </c>
      <c r="I289" s="26">
        <v>973.6</v>
      </c>
      <c r="J289" s="26">
        <v>818</v>
      </c>
      <c r="K289" s="26">
        <v>729</v>
      </c>
      <c r="L289" s="27">
        <v>45</v>
      </c>
      <c r="M289" s="26">
        <f t="shared" si="40"/>
        <v>791920.79999999993</v>
      </c>
      <c r="N289" s="26">
        <v>0</v>
      </c>
      <c r="O289" s="26">
        <v>0</v>
      </c>
      <c r="P289" s="26">
        <v>0</v>
      </c>
      <c r="Q289" s="26">
        <f>'Таблица 3 '!C280</f>
        <v>791920.79999999993</v>
      </c>
      <c r="R289" s="26">
        <f t="shared" si="38"/>
        <v>791920.79999999993</v>
      </c>
      <c r="S289" s="26">
        <v>0</v>
      </c>
      <c r="T289" s="28">
        <f t="shared" si="23"/>
        <v>968.11833740831287</v>
      </c>
      <c r="U289" s="28">
        <v>968.11833740831287</v>
      </c>
      <c r="V289" s="29" t="s">
        <v>44</v>
      </c>
    </row>
    <row r="290" spans="1:24" ht="45" x14ac:dyDescent="0.25">
      <c r="A290" s="23">
        <v>5</v>
      </c>
      <c r="B290" s="24" t="s">
        <v>362</v>
      </c>
      <c r="C290" s="23" t="s">
        <v>42</v>
      </c>
      <c r="D290" s="23">
        <v>1958</v>
      </c>
      <c r="E290" s="23" t="s">
        <v>39</v>
      </c>
      <c r="F290" s="23" t="s">
        <v>313</v>
      </c>
      <c r="G290" s="25">
        <v>2</v>
      </c>
      <c r="H290" s="25">
        <v>2</v>
      </c>
      <c r="I290" s="26">
        <v>692</v>
      </c>
      <c r="J290" s="26">
        <v>639.20000000000005</v>
      </c>
      <c r="K290" s="26">
        <v>639.20000000000005</v>
      </c>
      <c r="L290" s="27">
        <v>35</v>
      </c>
      <c r="M290" s="26">
        <f t="shared" si="40"/>
        <v>1256258.3999999999</v>
      </c>
      <c r="N290" s="26">
        <v>0</v>
      </c>
      <c r="O290" s="26">
        <v>0</v>
      </c>
      <c r="P290" s="26">
        <v>0</v>
      </c>
      <c r="Q290" s="26">
        <f>'Таблица 3 '!C281</f>
        <v>1256258.3999999999</v>
      </c>
      <c r="R290" s="26">
        <f t="shared" si="38"/>
        <v>1256258.3999999999</v>
      </c>
      <c r="S290" s="26">
        <v>0</v>
      </c>
      <c r="T290" s="28">
        <f t="shared" si="23"/>
        <v>1965.3604505632038</v>
      </c>
      <c r="U290" s="28">
        <v>1965.3604505632038</v>
      </c>
      <c r="V290" s="29" t="s">
        <v>44</v>
      </c>
    </row>
    <row r="291" spans="1:24" s="15" customFormat="1" ht="36.75" customHeight="1" x14ac:dyDescent="0.25">
      <c r="A291" s="328" t="s">
        <v>363</v>
      </c>
      <c r="B291" s="328"/>
      <c r="C291" s="17" t="s">
        <v>38</v>
      </c>
      <c r="D291" s="17" t="s">
        <v>38</v>
      </c>
      <c r="E291" s="17" t="s">
        <v>38</v>
      </c>
      <c r="F291" s="17" t="s">
        <v>38</v>
      </c>
      <c r="G291" s="18" t="s">
        <v>38</v>
      </c>
      <c r="H291" s="18" t="s">
        <v>38</v>
      </c>
      <c r="I291" s="19">
        <f t="shared" ref="I291:I292" si="41">I292</f>
        <v>430.3</v>
      </c>
      <c r="J291" s="19">
        <f t="shared" ref="J291:S292" si="42">J292</f>
        <v>380.39</v>
      </c>
      <c r="K291" s="19">
        <f t="shared" si="42"/>
        <v>336.64</v>
      </c>
      <c r="L291" s="20">
        <f t="shared" si="42"/>
        <v>25</v>
      </c>
      <c r="M291" s="19">
        <f t="shared" si="42"/>
        <v>561807.92999999993</v>
      </c>
      <c r="N291" s="19">
        <f t="shared" si="42"/>
        <v>0</v>
      </c>
      <c r="O291" s="19">
        <f t="shared" si="42"/>
        <v>0</v>
      </c>
      <c r="P291" s="19">
        <f t="shared" si="42"/>
        <v>0</v>
      </c>
      <c r="Q291" s="19">
        <f t="shared" si="42"/>
        <v>561807.92999999993</v>
      </c>
      <c r="R291" s="19">
        <f t="shared" si="42"/>
        <v>561807.92999999993</v>
      </c>
      <c r="S291" s="19">
        <f t="shared" si="42"/>
        <v>0</v>
      </c>
      <c r="T291" s="30" t="s">
        <v>38</v>
      </c>
      <c r="U291" s="30" t="s">
        <v>38</v>
      </c>
      <c r="V291" s="21" t="s">
        <v>38</v>
      </c>
      <c r="W291" s="22"/>
      <c r="X291" s="22"/>
    </row>
    <row r="292" spans="1:24" s="15" customFormat="1" ht="29.25" customHeight="1" x14ac:dyDescent="0.25">
      <c r="A292" s="328" t="s">
        <v>364</v>
      </c>
      <c r="B292" s="328"/>
      <c r="C292" s="17" t="s">
        <v>38</v>
      </c>
      <c r="D292" s="17" t="s">
        <v>38</v>
      </c>
      <c r="E292" s="17" t="s">
        <v>38</v>
      </c>
      <c r="F292" s="17" t="s">
        <v>38</v>
      </c>
      <c r="G292" s="18" t="s">
        <v>38</v>
      </c>
      <c r="H292" s="18" t="s">
        <v>38</v>
      </c>
      <c r="I292" s="19">
        <f t="shared" si="41"/>
        <v>430.3</v>
      </c>
      <c r="J292" s="19">
        <f t="shared" si="42"/>
        <v>380.39</v>
      </c>
      <c r="K292" s="19">
        <f t="shared" si="42"/>
        <v>336.64</v>
      </c>
      <c r="L292" s="20">
        <f t="shared" si="42"/>
        <v>25</v>
      </c>
      <c r="M292" s="19">
        <f t="shared" si="42"/>
        <v>561807.92999999993</v>
      </c>
      <c r="N292" s="19">
        <f t="shared" si="42"/>
        <v>0</v>
      </c>
      <c r="O292" s="19">
        <f t="shared" si="42"/>
        <v>0</v>
      </c>
      <c r="P292" s="19">
        <f t="shared" si="42"/>
        <v>0</v>
      </c>
      <c r="Q292" s="19">
        <f t="shared" si="42"/>
        <v>561807.92999999993</v>
      </c>
      <c r="R292" s="19">
        <f t="shared" si="42"/>
        <v>561807.92999999993</v>
      </c>
      <c r="S292" s="19">
        <f t="shared" si="42"/>
        <v>0</v>
      </c>
      <c r="T292" s="30" t="s">
        <v>38</v>
      </c>
      <c r="U292" s="30" t="s">
        <v>38</v>
      </c>
      <c r="V292" s="21" t="s">
        <v>38</v>
      </c>
      <c r="W292" s="22"/>
      <c r="X292" s="22"/>
    </row>
    <row r="293" spans="1:24" ht="45" x14ac:dyDescent="0.25">
      <c r="A293" s="23">
        <v>1</v>
      </c>
      <c r="B293" s="24" t="s">
        <v>365</v>
      </c>
      <c r="C293" s="23" t="s">
        <v>42</v>
      </c>
      <c r="D293" s="23">
        <v>1964</v>
      </c>
      <c r="E293" s="23">
        <v>2022</v>
      </c>
      <c r="F293" s="23" t="s">
        <v>64</v>
      </c>
      <c r="G293" s="25">
        <v>2</v>
      </c>
      <c r="H293" s="25">
        <v>2</v>
      </c>
      <c r="I293" s="26">
        <v>430.3</v>
      </c>
      <c r="J293" s="26">
        <v>380.39</v>
      </c>
      <c r="K293" s="26">
        <v>336.64</v>
      </c>
      <c r="L293" s="27">
        <v>25</v>
      </c>
      <c r="M293" s="26">
        <f>SUM(N293:Q293)</f>
        <v>561807.92999999993</v>
      </c>
      <c r="N293" s="26">
        <v>0</v>
      </c>
      <c r="O293" s="26">
        <v>0</v>
      </c>
      <c r="P293" s="26">
        <v>0</v>
      </c>
      <c r="Q293" s="26">
        <f>'Таблица 3 '!C284</f>
        <v>561807.92999999993</v>
      </c>
      <c r="R293" s="26">
        <f t="shared" si="38"/>
        <v>561807.92999999993</v>
      </c>
      <c r="S293" s="26">
        <v>0</v>
      </c>
      <c r="T293" s="28">
        <f t="shared" si="23"/>
        <v>1476.9261284471199</v>
      </c>
      <c r="U293" s="28">
        <v>1476.9261284471199</v>
      </c>
      <c r="V293" s="29" t="s">
        <v>44</v>
      </c>
    </row>
    <row r="294" spans="1:24" s="15" customFormat="1" ht="25.5" customHeight="1" x14ac:dyDescent="0.25">
      <c r="A294" s="328" t="s">
        <v>366</v>
      </c>
      <c r="B294" s="328"/>
      <c r="C294" s="17" t="s">
        <v>38</v>
      </c>
      <c r="D294" s="17" t="s">
        <v>38</v>
      </c>
      <c r="E294" s="17" t="s">
        <v>38</v>
      </c>
      <c r="F294" s="17" t="s">
        <v>38</v>
      </c>
      <c r="G294" s="18" t="s">
        <v>38</v>
      </c>
      <c r="H294" s="18" t="s">
        <v>38</v>
      </c>
      <c r="I294" s="19">
        <f>I298+I295+I303+I305</f>
        <v>15799.090000000002</v>
      </c>
      <c r="J294" s="19">
        <f t="shared" ref="J294:S294" si="43">J298+J295+J303+J305</f>
        <v>13677.170000000002</v>
      </c>
      <c r="K294" s="19">
        <f t="shared" si="43"/>
        <v>12823.34</v>
      </c>
      <c r="L294" s="20">
        <f t="shared" si="43"/>
        <v>585</v>
      </c>
      <c r="M294" s="19">
        <f t="shared" si="43"/>
        <v>25033781.339999996</v>
      </c>
      <c r="N294" s="19">
        <f t="shared" si="43"/>
        <v>0</v>
      </c>
      <c r="O294" s="19">
        <f t="shared" si="43"/>
        <v>0</v>
      </c>
      <c r="P294" s="19">
        <f t="shared" si="43"/>
        <v>0</v>
      </c>
      <c r="Q294" s="19">
        <f t="shared" si="43"/>
        <v>25033781.339999996</v>
      </c>
      <c r="R294" s="19">
        <f t="shared" si="43"/>
        <v>25033781.339999996</v>
      </c>
      <c r="S294" s="19">
        <f t="shared" si="43"/>
        <v>0</v>
      </c>
      <c r="T294" s="30" t="s">
        <v>38</v>
      </c>
      <c r="U294" s="30" t="s">
        <v>38</v>
      </c>
      <c r="V294" s="21" t="s">
        <v>38</v>
      </c>
      <c r="W294" s="22"/>
      <c r="X294" s="22"/>
    </row>
    <row r="295" spans="1:24" s="15" customFormat="1" ht="25.5" customHeight="1" x14ac:dyDescent="0.25">
      <c r="A295" s="328" t="s">
        <v>367</v>
      </c>
      <c r="B295" s="328"/>
      <c r="C295" s="17" t="s">
        <v>38</v>
      </c>
      <c r="D295" s="17" t="s">
        <v>38</v>
      </c>
      <c r="E295" s="17" t="s">
        <v>38</v>
      </c>
      <c r="F295" s="17" t="s">
        <v>38</v>
      </c>
      <c r="G295" s="18" t="s">
        <v>38</v>
      </c>
      <c r="H295" s="18" t="s">
        <v>38</v>
      </c>
      <c r="I295" s="19">
        <f>SUM(I296:I297)</f>
        <v>1147</v>
      </c>
      <c r="J295" s="19">
        <f t="shared" ref="J295:S295" si="44">SUM(J296:J297)</f>
        <v>1059.03</v>
      </c>
      <c r="K295" s="19">
        <f t="shared" si="44"/>
        <v>978.1</v>
      </c>
      <c r="L295" s="20">
        <f t="shared" si="44"/>
        <v>38</v>
      </c>
      <c r="M295" s="19">
        <f t="shared" si="44"/>
        <v>614358.62</v>
      </c>
      <c r="N295" s="19">
        <f t="shared" si="44"/>
        <v>0</v>
      </c>
      <c r="O295" s="19">
        <f t="shared" si="44"/>
        <v>0</v>
      </c>
      <c r="P295" s="19">
        <f t="shared" si="44"/>
        <v>0</v>
      </c>
      <c r="Q295" s="19">
        <f t="shared" si="44"/>
        <v>614358.62</v>
      </c>
      <c r="R295" s="19">
        <f t="shared" si="44"/>
        <v>614358.62</v>
      </c>
      <c r="S295" s="19">
        <f t="shared" si="44"/>
        <v>0</v>
      </c>
      <c r="T295" s="30" t="s">
        <v>38</v>
      </c>
      <c r="U295" s="30" t="s">
        <v>38</v>
      </c>
      <c r="V295" s="21" t="s">
        <v>38</v>
      </c>
      <c r="W295" s="22"/>
      <c r="X295" s="22"/>
    </row>
    <row r="296" spans="1:24" ht="45.75" customHeight="1" x14ac:dyDescent="0.25">
      <c r="A296" s="23">
        <v>1</v>
      </c>
      <c r="B296" s="24" t="s">
        <v>368</v>
      </c>
      <c r="C296" s="23" t="s">
        <v>42</v>
      </c>
      <c r="D296" s="23" t="s">
        <v>369</v>
      </c>
      <c r="E296" s="23">
        <v>2017</v>
      </c>
      <c r="F296" s="23" t="s">
        <v>64</v>
      </c>
      <c r="G296" s="25">
        <v>2</v>
      </c>
      <c r="H296" s="25">
        <v>1</v>
      </c>
      <c r="I296" s="26">
        <v>566</v>
      </c>
      <c r="J296" s="26">
        <v>523.5</v>
      </c>
      <c r="K296" s="26">
        <v>523.5</v>
      </c>
      <c r="L296" s="27">
        <v>18</v>
      </c>
      <c r="M296" s="26">
        <f t="shared" ref="M296:M297" si="45">SUM(N296:Q296)</f>
        <v>339544.12</v>
      </c>
      <c r="N296" s="26">
        <v>0</v>
      </c>
      <c r="O296" s="26">
        <v>0</v>
      </c>
      <c r="P296" s="26">
        <v>0</v>
      </c>
      <c r="Q296" s="26">
        <f>'Таблица 3 '!C287</f>
        <v>339544.12</v>
      </c>
      <c r="R296" s="26">
        <f t="shared" si="38"/>
        <v>339544.12</v>
      </c>
      <c r="S296" s="26">
        <v>0</v>
      </c>
      <c r="T296" s="28">
        <f t="shared" si="23"/>
        <v>648.60385864374405</v>
      </c>
      <c r="U296" s="28">
        <v>648.60385864374405</v>
      </c>
      <c r="V296" s="29" t="s">
        <v>44</v>
      </c>
    </row>
    <row r="297" spans="1:24" ht="45" x14ac:dyDescent="0.25">
      <c r="A297" s="23">
        <v>2</v>
      </c>
      <c r="B297" s="24" t="s">
        <v>370</v>
      </c>
      <c r="C297" s="23" t="s">
        <v>42</v>
      </c>
      <c r="D297" s="23" t="s">
        <v>369</v>
      </c>
      <c r="E297" s="23">
        <v>2017</v>
      </c>
      <c r="F297" s="23" t="s">
        <v>64</v>
      </c>
      <c r="G297" s="25">
        <v>2</v>
      </c>
      <c r="H297" s="25">
        <v>1</v>
      </c>
      <c r="I297" s="26">
        <v>581</v>
      </c>
      <c r="J297" s="26">
        <v>535.53</v>
      </c>
      <c r="K297" s="26">
        <v>454.6</v>
      </c>
      <c r="L297" s="27">
        <v>20</v>
      </c>
      <c r="M297" s="26">
        <f t="shared" si="45"/>
        <v>274814.5</v>
      </c>
      <c r="N297" s="26">
        <v>0</v>
      </c>
      <c r="O297" s="26">
        <v>0</v>
      </c>
      <c r="P297" s="26">
        <v>0</v>
      </c>
      <c r="Q297" s="26">
        <f>'Таблица 3 '!C288</f>
        <v>274814.5</v>
      </c>
      <c r="R297" s="26">
        <f t="shared" si="38"/>
        <v>274814.5</v>
      </c>
      <c r="S297" s="26">
        <v>0</v>
      </c>
      <c r="T297" s="28">
        <f t="shared" si="23"/>
        <v>513.16359494332721</v>
      </c>
      <c r="U297" s="28">
        <v>513.16359494332721</v>
      </c>
      <c r="V297" s="29" t="s">
        <v>44</v>
      </c>
    </row>
    <row r="298" spans="1:24" s="15" customFormat="1" ht="27" customHeight="1" x14ac:dyDescent="0.25">
      <c r="A298" s="328" t="s">
        <v>371</v>
      </c>
      <c r="B298" s="328"/>
      <c r="C298" s="17" t="s">
        <v>38</v>
      </c>
      <c r="D298" s="17" t="s">
        <v>38</v>
      </c>
      <c r="E298" s="17" t="s">
        <v>38</v>
      </c>
      <c r="F298" s="17" t="s">
        <v>38</v>
      </c>
      <c r="G298" s="18" t="s">
        <v>38</v>
      </c>
      <c r="H298" s="18" t="s">
        <v>38</v>
      </c>
      <c r="I298" s="19">
        <f>SUM(I299:I302)</f>
        <v>10021.990000000002</v>
      </c>
      <c r="J298" s="19">
        <f t="shared" ref="J298:S298" si="46">SUM(J299:J302)</f>
        <v>8535.69</v>
      </c>
      <c r="K298" s="19">
        <f t="shared" si="46"/>
        <v>8375.39</v>
      </c>
      <c r="L298" s="20">
        <f t="shared" si="46"/>
        <v>396</v>
      </c>
      <c r="M298" s="19">
        <f t="shared" si="46"/>
        <v>12660962.560000001</v>
      </c>
      <c r="N298" s="19">
        <f t="shared" si="46"/>
        <v>0</v>
      </c>
      <c r="O298" s="19">
        <f t="shared" si="46"/>
        <v>0</v>
      </c>
      <c r="P298" s="19">
        <f t="shared" si="46"/>
        <v>0</v>
      </c>
      <c r="Q298" s="19">
        <f t="shared" si="46"/>
        <v>12660962.560000001</v>
      </c>
      <c r="R298" s="19">
        <f t="shared" si="46"/>
        <v>12660962.560000001</v>
      </c>
      <c r="S298" s="19">
        <f t="shared" si="46"/>
        <v>0</v>
      </c>
      <c r="T298" s="30" t="s">
        <v>38</v>
      </c>
      <c r="U298" s="30" t="s">
        <v>38</v>
      </c>
      <c r="V298" s="21" t="s">
        <v>38</v>
      </c>
      <c r="W298" s="22"/>
      <c r="X298" s="22"/>
    </row>
    <row r="299" spans="1:24" ht="45" x14ac:dyDescent="0.25">
      <c r="A299" s="23">
        <v>1</v>
      </c>
      <c r="B299" s="24" t="s">
        <v>372</v>
      </c>
      <c r="C299" s="23" t="s">
        <v>42</v>
      </c>
      <c r="D299" s="23">
        <v>1982</v>
      </c>
      <c r="E299" s="23" t="s">
        <v>39</v>
      </c>
      <c r="F299" s="23" t="s">
        <v>43</v>
      </c>
      <c r="G299" s="25">
        <v>5</v>
      </c>
      <c r="H299" s="25">
        <v>5</v>
      </c>
      <c r="I299" s="26">
        <v>3754</v>
      </c>
      <c r="J299" s="26">
        <v>3003.2</v>
      </c>
      <c r="K299" s="26">
        <v>3003.2</v>
      </c>
      <c r="L299" s="27">
        <v>170</v>
      </c>
      <c r="M299" s="26">
        <f t="shared" ref="M299:M302" si="47">SUM(N299:Q299)</f>
        <v>229449.52</v>
      </c>
      <c r="N299" s="26">
        <v>0</v>
      </c>
      <c r="O299" s="26">
        <v>0</v>
      </c>
      <c r="P299" s="26">
        <v>0</v>
      </c>
      <c r="Q299" s="26">
        <f>'Таблица 3 '!C290</f>
        <v>229449.52</v>
      </c>
      <c r="R299" s="26">
        <f t="shared" si="38"/>
        <v>229449.52</v>
      </c>
      <c r="S299" s="26">
        <v>0</v>
      </c>
      <c r="T299" s="28">
        <f t="shared" si="23"/>
        <v>76.401678209909434</v>
      </c>
      <c r="U299" s="28">
        <v>76.401678209909434</v>
      </c>
      <c r="V299" s="29" t="s">
        <v>44</v>
      </c>
    </row>
    <row r="300" spans="1:24" ht="45" x14ac:dyDescent="0.25">
      <c r="A300" s="23">
        <v>2</v>
      </c>
      <c r="B300" s="24" t="s">
        <v>373</v>
      </c>
      <c r="C300" s="23" t="s">
        <v>42</v>
      </c>
      <c r="D300" s="23" t="s">
        <v>374</v>
      </c>
      <c r="E300" s="23" t="s">
        <v>39</v>
      </c>
      <c r="F300" s="23" t="s">
        <v>64</v>
      </c>
      <c r="G300" s="25">
        <v>2</v>
      </c>
      <c r="H300" s="25">
        <v>2</v>
      </c>
      <c r="I300" s="26">
        <v>706.67</v>
      </c>
      <c r="J300" s="26">
        <v>706.67</v>
      </c>
      <c r="K300" s="26">
        <v>706.67</v>
      </c>
      <c r="L300" s="27">
        <v>16</v>
      </c>
      <c r="M300" s="26">
        <f t="shared" si="47"/>
        <v>1058350.8</v>
      </c>
      <c r="N300" s="26">
        <v>0</v>
      </c>
      <c r="O300" s="26">
        <v>0</v>
      </c>
      <c r="P300" s="26">
        <v>0</v>
      </c>
      <c r="Q300" s="26">
        <f>'Таблица 3 '!C291</f>
        <v>1058350.8</v>
      </c>
      <c r="R300" s="26">
        <f t="shared" si="38"/>
        <v>1058350.8</v>
      </c>
      <c r="S300" s="26">
        <v>0</v>
      </c>
      <c r="T300" s="28">
        <f t="shared" si="23"/>
        <v>1497.6591619850851</v>
      </c>
      <c r="U300" s="28">
        <v>1497.6591619850851</v>
      </c>
      <c r="V300" s="29" t="s">
        <v>44</v>
      </c>
    </row>
    <row r="301" spans="1:24" ht="60" x14ac:dyDescent="0.25">
      <c r="A301" s="23">
        <v>3</v>
      </c>
      <c r="B301" s="24" t="s">
        <v>375</v>
      </c>
      <c r="C301" s="23" t="s">
        <v>51</v>
      </c>
      <c r="D301" s="23">
        <v>1990</v>
      </c>
      <c r="E301" s="23" t="s">
        <v>38</v>
      </c>
      <c r="F301" s="23" t="s">
        <v>64</v>
      </c>
      <c r="G301" s="25">
        <v>2</v>
      </c>
      <c r="H301" s="25">
        <v>2</v>
      </c>
      <c r="I301" s="26">
        <v>1145.3</v>
      </c>
      <c r="J301" s="26">
        <v>842</v>
      </c>
      <c r="K301" s="26">
        <v>681.7</v>
      </c>
      <c r="L301" s="27">
        <v>34</v>
      </c>
      <c r="M301" s="26">
        <f t="shared" si="47"/>
        <v>571980.77</v>
      </c>
      <c r="N301" s="26">
        <v>0</v>
      </c>
      <c r="O301" s="26">
        <v>0</v>
      </c>
      <c r="P301" s="26">
        <v>0</v>
      </c>
      <c r="Q301" s="26">
        <f>'Таблица 3 '!C292</f>
        <v>571980.77</v>
      </c>
      <c r="R301" s="26">
        <f t="shared" si="38"/>
        <v>571980.77</v>
      </c>
      <c r="S301" s="26">
        <v>0</v>
      </c>
      <c r="T301" s="28">
        <f t="shared" si="23"/>
        <v>679.31207838479816</v>
      </c>
      <c r="U301" s="28">
        <v>679.31207838479816</v>
      </c>
      <c r="V301" s="29" t="s">
        <v>44</v>
      </c>
    </row>
    <row r="302" spans="1:24" ht="45" x14ac:dyDescent="0.25">
      <c r="A302" s="23">
        <v>4</v>
      </c>
      <c r="B302" s="24" t="s">
        <v>376</v>
      </c>
      <c r="C302" s="23" t="s">
        <v>42</v>
      </c>
      <c r="D302" s="23" t="s">
        <v>129</v>
      </c>
      <c r="E302" s="23" t="s">
        <v>39</v>
      </c>
      <c r="F302" s="23" t="s">
        <v>43</v>
      </c>
      <c r="G302" s="25">
        <v>5</v>
      </c>
      <c r="H302" s="25">
        <v>4</v>
      </c>
      <c r="I302" s="26">
        <v>4416.0200000000004</v>
      </c>
      <c r="J302" s="26">
        <v>3983.82</v>
      </c>
      <c r="K302" s="26">
        <v>3983.82</v>
      </c>
      <c r="L302" s="27">
        <v>176</v>
      </c>
      <c r="M302" s="26">
        <f t="shared" si="47"/>
        <v>10801181.470000001</v>
      </c>
      <c r="N302" s="26">
        <v>0</v>
      </c>
      <c r="O302" s="26">
        <v>0</v>
      </c>
      <c r="P302" s="26">
        <v>0</v>
      </c>
      <c r="Q302" s="26">
        <f>'Таблица 3 '!C293</f>
        <v>10801181.470000001</v>
      </c>
      <c r="R302" s="26">
        <f t="shared" si="38"/>
        <v>10801181.470000001</v>
      </c>
      <c r="S302" s="26">
        <v>0</v>
      </c>
      <c r="T302" s="28">
        <f t="shared" si="23"/>
        <v>2711.2624240051009</v>
      </c>
      <c r="U302" s="28">
        <v>2711.2624240051009</v>
      </c>
      <c r="V302" s="29" t="s">
        <v>44</v>
      </c>
    </row>
    <row r="303" spans="1:24" s="15" customFormat="1" ht="33" customHeight="1" x14ac:dyDescent="0.25">
      <c r="A303" s="328" t="s">
        <v>377</v>
      </c>
      <c r="B303" s="328"/>
      <c r="C303" s="17" t="s">
        <v>38</v>
      </c>
      <c r="D303" s="17" t="s">
        <v>38</v>
      </c>
      <c r="E303" s="17" t="s">
        <v>38</v>
      </c>
      <c r="F303" s="17" t="s">
        <v>38</v>
      </c>
      <c r="G303" s="18" t="s">
        <v>38</v>
      </c>
      <c r="H303" s="18" t="s">
        <v>38</v>
      </c>
      <c r="I303" s="19">
        <f>SUM(I304)</f>
        <v>3747.1</v>
      </c>
      <c r="J303" s="19">
        <f t="shared" ref="J303:S303" si="48">SUM(J304)</f>
        <v>3480.1</v>
      </c>
      <c r="K303" s="19">
        <f t="shared" si="48"/>
        <v>2867.5</v>
      </c>
      <c r="L303" s="20">
        <f t="shared" si="48"/>
        <v>118</v>
      </c>
      <c r="M303" s="19">
        <f t="shared" si="48"/>
        <v>11252294.439999999</v>
      </c>
      <c r="N303" s="19">
        <f t="shared" si="48"/>
        <v>0</v>
      </c>
      <c r="O303" s="19">
        <f t="shared" si="48"/>
        <v>0</v>
      </c>
      <c r="P303" s="19">
        <f t="shared" si="48"/>
        <v>0</v>
      </c>
      <c r="Q303" s="19">
        <f t="shared" si="48"/>
        <v>11252294.439999999</v>
      </c>
      <c r="R303" s="19">
        <f t="shared" si="48"/>
        <v>11252294.439999999</v>
      </c>
      <c r="S303" s="19">
        <f t="shared" si="48"/>
        <v>0</v>
      </c>
      <c r="T303" s="30" t="s">
        <v>38</v>
      </c>
      <c r="U303" s="30" t="s">
        <v>38</v>
      </c>
      <c r="V303" s="21" t="s">
        <v>38</v>
      </c>
      <c r="W303" s="22"/>
      <c r="X303" s="22"/>
    </row>
    <row r="304" spans="1:24" ht="45" x14ac:dyDescent="0.25">
      <c r="A304" s="23">
        <v>1</v>
      </c>
      <c r="B304" s="24" t="s">
        <v>378</v>
      </c>
      <c r="C304" s="23" t="s">
        <v>42</v>
      </c>
      <c r="D304" s="23" t="s">
        <v>318</v>
      </c>
      <c r="E304" s="23" t="s">
        <v>39</v>
      </c>
      <c r="F304" s="23" t="s">
        <v>43</v>
      </c>
      <c r="G304" s="25">
        <v>5</v>
      </c>
      <c r="H304" s="25">
        <v>4</v>
      </c>
      <c r="I304" s="26">
        <v>3747.1</v>
      </c>
      <c r="J304" s="26">
        <v>3480.1</v>
      </c>
      <c r="K304" s="26">
        <v>2867.5</v>
      </c>
      <c r="L304" s="27">
        <v>118</v>
      </c>
      <c r="M304" s="26">
        <f>SUM(N304:Q304)</f>
        <v>11252294.439999999</v>
      </c>
      <c r="N304" s="26">
        <v>0</v>
      </c>
      <c r="O304" s="26">
        <v>0</v>
      </c>
      <c r="P304" s="26">
        <v>0</v>
      </c>
      <c r="Q304" s="26">
        <f>'Таблица 3 '!C295</f>
        <v>11252294.439999999</v>
      </c>
      <c r="R304" s="26">
        <f>Q304</f>
        <v>11252294.439999999</v>
      </c>
      <c r="S304" s="26">
        <v>0</v>
      </c>
      <c r="T304" s="28">
        <f t="shared" ref="T304:T366" si="49">M304/J304</f>
        <v>3233.3250308899169</v>
      </c>
      <c r="U304" s="28">
        <v>3233.3250308899169</v>
      </c>
      <c r="V304" s="29" t="s">
        <v>44</v>
      </c>
    </row>
    <row r="305" spans="1:24" s="15" customFormat="1" ht="24" customHeight="1" x14ac:dyDescent="0.25">
      <c r="A305" s="328" t="s">
        <v>379</v>
      </c>
      <c r="B305" s="328"/>
      <c r="C305" s="17" t="s">
        <v>38</v>
      </c>
      <c r="D305" s="17" t="s">
        <v>38</v>
      </c>
      <c r="E305" s="17" t="s">
        <v>38</v>
      </c>
      <c r="F305" s="17" t="s">
        <v>38</v>
      </c>
      <c r="G305" s="18" t="s">
        <v>38</v>
      </c>
      <c r="H305" s="18" t="s">
        <v>38</v>
      </c>
      <c r="I305" s="19">
        <f>I306</f>
        <v>883</v>
      </c>
      <c r="J305" s="19">
        <f t="shared" ref="J305:S310" si="50">J306</f>
        <v>602.35</v>
      </c>
      <c r="K305" s="19">
        <f t="shared" si="50"/>
        <v>602.35</v>
      </c>
      <c r="L305" s="20">
        <f t="shared" si="50"/>
        <v>33</v>
      </c>
      <c r="M305" s="19">
        <f t="shared" si="50"/>
        <v>506165.72000000003</v>
      </c>
      <c r="N305" s="19">
        <f t="shared" si="50"/>
        <v>0</v>
      </c>
      <c r="O305" s="19">
        <f t="shared" si="50"/>
        <v>0</v>
      </c>
      <c r="P305" s="19">
        <f t="shared" si="50"/>
        <v>0</v>
      </c>
      <c r="Q305" s="19">
        <f t="shared" si="50"/>
        <v>506165.72000000003</v>
      </c>
      <c r="R305" s="19">
        <f t="shared" si="50"/>
        <v>506165.72000000003</v>
      </c>
      <c r="S305" s="19">
        <f t="shared" si="50"/>
        <v>0</v>
      </c>
      <c r="T305" s="30" t="s">
        <v>38</v>
      </c>
      <c r="U305" s="30" t="s">
        <v>38</v>
      </c>
      <c r="V305" s="21" t="s">
        <v>38</v>
      </c>
      <c r="W305" s="22"/>
      <c r="X305" s="22"/>
    </row>
    <row r="306" spans="1:24" ht="45" x14ac:dyDescent="0.25">
      <c r="A306" s="23">
        <v>1</v>
      </c>
      <c r="B306" s="24" t="s">
        <v>380</v>
      </c>
      <c r="C306" s="23" t="s">
        <v>42</v>
      </c>
      <c r="D306" s="23">
        <v>1984</v>
      </c>
      <c r="E306" s="23">
        <v>2018</v>
      </c>
      <c r="F306" s="23" t="s">
        <v>49</v>
      </c>
      <c r="G306" s="25">
        <v>2</v>
      </c>
      <c r="H306" s="25">
        <v>2</v>
      </c>
      <c r="I306" s="26">
        <v>883</v>
      </c>
      <c r="J306" s="26">
        <v>602.35</v>
      </c>
      <c r="K306" s="26">
        <v>602.35</v>
      </c>
      <c r="L306" s="27">
        <v>33</v>
      </c>
      <c r="M306" s="26">
        <f>SUM(N306:Q306)</f>
        <v>506165.72000000003</v>
      </c>
      <c r="N306" s="26">
        <v>0</v>
      </c>
      <c r="O306" s="26">
        <v>0</v>
      </c>
      <c r="P306" s="26">
        <v>0</v>
      </c>
      <c r="Q306" s="26">
        <f>'Таблица 3 '!C297</f>
        <v>506165.72000000003</v>
      </c>
      <c r="R306" s="26">
        <f>Q306</f>
        <v>506165.72000000003</v>
      </c>
      <c r="S306" s="26">
        <v>0</v>
      </c>
      <c r="T306" s="28">
        <f t="shared" si="49"/>
        <v>840.31828671038431</v>
      </c>
      <c r="U306" s="28">
        <v>840.31828671038431</v>
      </c>
      <c r="V306" s="29" t="s">
        <v>44</v>
      </c>
    </row>
    <row r="307" spans="1:24" s="15" customFormat="1" ht="34.5" customHeight="1" x14ac:dyDescent="0.25">
      <c r="A307" s="328" t="s">
        <v>381</v>
      </c>
      <c r="B307" s="328"/>
      <c r="C307" s="17" t="s">
        <v>38</v>
      </c>
      <c r="D307" s="17" t="s">
        <v>38</v>
      </c>
      <c r="E307" s="17" t="s">
        <v>38</v>
      </c>
      <c r="F307" s="17" t="s">
        <v>38</v>
      </c>
      <c r="G307" s="18" t="s">
        <v>38</v>
      </c>
      <c r="H307" s="18" t="s">
        <v>38</v>
      </c>
      <c r="I307" s="19">
        <f t="shared" ref="I307:I310" si="51">I308</f>
        <v>798.62</v>
      </c>
      <c r="J307" s="19">
        <f t="shared" si="50"/>
        <v>727.77</v>
      </c>
      <c r="K307" s="19">
        <f t="shared" si="50"/>
        <v>727.77</v>
      </c>
      <c r="L307" s="20">
        <f t="shared" si="50"/>
        <v>31</v>
      </c>
      <c r="M307" s="19">
        <f t="shared" si="50"/>
        <v>469287.6</v>
      </c>
      <c r="N307" s="19">
        <f t="shared" si="50"/>
        <v>0</v>
      </c>
      <c r="O307" s="19">
        <f t="shared" si="50"/>
        <v>0</v>
      </c>
      <c r="P307" s="19">
        <f t="shared" si="50"/>
        <v>0</v>
      </c>
      <c r="Q307" s="19">
        <f t="shared" si="50"/>
        <v>469287.6</v>
      </c>
      <c r="R307" s="19">
        <f t="shared" si="50"/>
        <v>469287.6</v>
      </c>
      <c r="S307" s="19">
        <f t="shared" si="50"/>
        <v>0</v>
      </c>
      <c r="T307" s="30" t="s">
        <v>39</v>
      </c>
      <c r="U307" s="30" t="s">
        <v>39</v>
      </c>
      <c r="V307" s="21" t="s">
        <v>39</v>
      </c>
      <c r="W307" s="22"/>
      <c r="X307" s="22"/>
    </row>
    <row r="308" spans="1:24" s="15" customFormat="1" ht="24" customHeight="1" x14ac:dyDescent="0.25">
      <c r="A308" s="328" t="s">
        <v>382</v>
      </c>
      <c r="B308" s="328"/>
      <c r="C308" s="17" t="s">
        <v>38</v>
      </c>
      <c r="D308" s="17" t="s">
        <v>38</v>
      </c>
      <c r="E308" s="17" t="s">
        <v>38</v>
      </c>
      <c r="F308" s="17" t="s">
        <v>38</v>
      </c>
      <c r="G308" s="18" t="s">
        <v>38</v>
      </c>
      <c r="H308" s="18" t="s">
        <v>38</v>
      </c>
      <c r="I308" s="19">
        <f t="shared" si="51"/>
        <v>798.62</v>
      </c>
      <c r="J308" s="19">
        <f t="shared" si="50"/>
        <v>727.77</v>
      </c>
      <c r="K308" s="19">
        <f t="shared" si="50"/>
        <v>727.77</v>
      </c>
      <c r="L308" s="20">
        <f t="shared" si="50"/>
        <v>31</v>
      </c>
      <c r="M308" s="19">
        <f t="shared" si="50"/>
        <v>469287.6</v>
      </c>
      <c r="N308" s="19">
        <f t="shared" si="50"/>
        <v>0</v>
      </c>
      <c r="O308" s="19">
        <f t="shared" si="50"/>
        <v>0</v>
      </c>
      <c r="P308" s="19">
        <f t="shared" si="50"/>
        <v>0</v>
      </c>
      <c r="Q308" s="19">
        <f t="shared" si="50"/>
        <v>469287.6</v>
      </c>
      <c r="R308" s="19">
        <f t="shared" si="50"/>
        <v>469287.6</v>
      </c>
      <c r="S308" s="19">
        <f t="shared" si="50"/>
        <v>0</v>
      </c>
      <c r="T308" s="30" t="s">
        <v>39</v>
      </c>
      <c r="U308" s="30" t="s">
        <v>39</v>
      </c>
      <c r="V308" s="21" t="s">
        <v>39</v>
      </c>
      <c r="W308" s="22"/>
      <c r="X308" s="22"/>
    </row>
    <row r="309" spans="1:24" ht="45" x14ac:dyDescent="0.25">
      <c r="A309" s="23">
        <v>1</v>
      </c>
      <c r="B309" s="24" t="s">
        <v>383</v>
      </c>
      <c r="C309" s="23" t="s">
        <v>42</v>
      </c>
      <c r="D309" s="23" t="s">
        <v>327</v>
      </c>
      <c r="E309" s="23" t="s">
        <v>39</v>
      </c>
      <c r="F309" s="23" t="s">
        <v>64</v>
      </c>
      <c r="G309" s="25">
        <v>2</v>
      </c>
      <c r="H309" s="25">
        <v>2</v>
      </c>
      <c r="I309" s="26">
        <v>798.62</v>
      </c>
      <c r="J309" s="26">
        <v>727.77</v>
      </c>
      <c r="K309" s="26">
        <v>727.77</v>
      </c>
      <c r="L309" s="27">
        <v>31</v>
      </c>
      <c r="M309" s="26">
        <f>SUM(N309:Q309)</f>
        <v>469287.6</v>
      </c>
      <c r="N309" s="26">
        <v>0</v>
      </c>
      <c r="O309" s="26">
        <v>0</v>
      </c>
      <c r="P309" s="26">
        <v>0</v>
      </c>
      <c r="Q309" s="26">
        <f>'Таблица 3 '!C300</f>
        <v>469287.6</v>
      </c>
      <c r="R309" s="26">
        <f>Q309</f>
        <v>469287.6</v>
      </c>
      <c r="S309" s="26">
        <v>0</v>
      </c>
      <c r="T309" s="28">
        <f t="shared" si="49"/>
        <v>644.82954779669399</v>
      </c>
      <c r="U309" s="28">
        <v>644.82954779669399</v>
      </c>
      <c r="V309" s="29" t="s">
        <v>44</v>
      </c>
    </row>
    <row r="310" spans="1:24" s="15" customFormat="1" ht="25.5" customHeight="1" x14ac:dyDescent="0.25">
      <c r="A310" s="328" t="s">
        <v>384</v>
      </c>
      <c r="B310" s="328"/>
      <c r="C310" s="17" t="s">
        <v>38</v>
      </c>
      <c r="D310" s="17" t="s">
        <v>38</v>
      </c>
      <c r="E310" s="17" t="s">
        <v>38</v>
      </c>
      <c r="F310" s="17" t="s">
        <v>38</v>
      </c>
      <c r="G310" s="18" t="s">
        <v>38</v>
      </c>
      <c r="H310" s="18" t="s">
        <v>38</v>
      </c>
      <c r="I310" s="19">
        <f t="shared" si="51"/>
        <v>2507.6</v>
      </c>
      <c r="J310" s="19">
        <f t="shared" si="50"/>
        <v>1515.3</v>
      </c>
      <c r="K310" s="19">
        <f t="shared" si="50"/>
        <v>1515.4</v>
      </c>
      <c r="L310" s="20">
        <f t="shared" si="50"/>
        <v>62</v>
      </c>
      <c r="M310" s="19">
        <f t="shared" si="50"/>
        <v>5450833.2000000002</v>
      </c>
      <c r="N310" s="19">
        <f t="shared" si="50"/>
        <v>0</v>
      </c>
      <c r="O310" s="19">
        <f t="shared" si="50"/>
        <v>0</v>
      </c>
      <c r="P310" s="19">
        <f t="shared" si="50"/>
        <v>0</v>
      </c>
      <c r="Q310" s="19">
        <f t="shared" si="50"/>
        <v>5450833.2000000002</v>
      </c>
      <c r="R310" s="19">
        <f t="shared" si="50"/>
        <v>5450833.2000000002</v>
      </c>
      <c r="S310" s="19">
        <f t="shared" si="50"/>
        <v>0</v>
      </c>
      <c r="T310" s="30" t="s">
        <v>39</v>
      </c>
      <c r="U310" s="30" t="s">
        <v>39</v>
      </c>
      <c r="V310" s="21" t="s">
        <v>39</v>
      </c>
      <c r="W310" s="22"/>
      <c r="X310" s="22"/>
    </row>
    <row r="311" spans="1:24" s="15" customFormat="1" ht="25.5" customHeight="1" x14ac:dyDescent="0.25">
      <c r="A311" s="328" t="s">
        <v>385</v>
      </c>
      <c r="B311" s="328"/>
      <c r="C311" s="17" t="s">
        <v>38</v>
      </c>
      <c r="D311" s="17" t="s">
        <v>38</v>
      </c>
      <c r="E311" s="17" t="s">
        <v>38</v>
      </c>
      <c r="F311" s="17" t="s">
        <v>38</v>
      </c>
      <c r="G311" s="18" t="s">
        <v>38</v>
      </c>
      <c r="H311" s="18" t="s">
        <v>38</v>
      </c>
      <c r="I311" s="19">
        <f>SUM(I312:I313)</f>
        <v>2507.6</v>
      </c>
      <c r="J311" s="19">
        <f t="shared" ref="J311:S311" si="52">SUM(J312:J313)</f>
        <v>1515.3</v>
      </c>
      <c r="K311" s="19">
        <f t="shared" si="52"/>
        <v>1515.4</v>
      </c>
      <c r="L311" s="20">
        <f t="shared" si="52"/>
        <v>62</v>
      </c>
      <c r="M311" s="19">
        <f t="shared" si="52"/>
        <v>5450833.2000000002</v>
      </c>
      <c r="N311" s="19">
        <f t="shared" si="52"/>
        <v>0</v>
      </c>
      <c r="O311" s="19">
        <f t="shared" si="52"/>
        <v>0</v>
      </c>
      <c r="P311" s="19">
        <f t="shared" si="52"/>
        <v>0</v>
      </c>
      <c r="Q311" s="19">
        <f t="shared" si="52"/>
        <v>5450833.2000000002</v>
      </c>
      <c r="R311" s="19">
        <f t="shared" si="52"/>
        <v>5450833.2000000002</v>
      </c>
      <c r="S311" s="19">
        <f t="shared" si="52"/>
        <v>0</v>
      </c>
      <c r="T311" s="30" t="s">
        <v>39</v>
      </c>
      <c r="U311" s="30" t="s">
        <v>39</v>
      </c>
      <c r="V311" s="21" t="s">
        <v>39</v>
      </c>
      <c r="W311" s="22"/>
      <c r="X311" s="22"/>
    </row>
    <row r="312" spans="1:24" ht="45" x14ac:dyDescent="0.25">
      <c r="A312" s="23">
        <v>1</v>
      </c>
      <c r="B312" s="24" t="s">
        <v>386</v>
      </c>
      <c r="C312" s="23" t="s">
        <v>42</v>
      </c>
      <c r="D312" s="23" t="s">
        <v>129</v>
      </c>
      <c r="E312" s="23" t="s">
        <v>39</v>
      </c>
      <c r="F312" s="23" t="s">
        <v>43</v>
      </c>
      <c r="G312" s="25">
        <v>2</v>
      </c>
      <c r="H312" s="25">
        <v>2</v>
      </c>
      <c r="I312" s="26">
        <v>1454.5</v>
      </c>
      <c r="J312" s="26">
        <v>954.8</v>
      </c>
      <c r="K312" s="26">
        <v>954.9</v>
      </c>
      <c r="L312" s="27">
        <v>39</v>
      </c>
      <c r="M312" s="26">
        <f t="shared" ref="M312:M313" si="53">SUM(N312:Q312)</f>
        <v>4969080</v>
      </c>
      <c r="N312" s="26">
        <v>0</v>
      </c>
      <c r="O312" s="26">
        <v>0</v>
      </c>
      <c r="P312" s="26">
        <v>0</v>
      </c>
      <c r="Q312" s="26">
        <f>'Таблица 3 '!C303</f>
        <v>4969080</v>
      </c>
      <c r="R312" s="26">
        <f t="shared" ref="R312:R313" si="54">Q312</f>
        <v>4969080</v>
      </c>
      <c r="S312" s="26">
        <v>0</v>
      </c>
      <c r="T312" s="28">
        <f t="shared" si="49"/>
        <v>5204.3150397989111</v>
      </c>
      <c r="U312" s="28">
        <v>5204.3150397989111</v>
      </c>
      <c r="V312" s="29" t="s">
        <v>44</v>
      </c>
    </row>
    <row r="313" spans="1:24" ht="45" x14ac:dyDescent="0.25">
      <c r="A313" s="23">
        <v>2</v>
      </c>
      <c r="B313" s="24" t="s">
        <v>387</v>
      </c>
      <c r="C313" s="23" t="s">
        <v>42</v>
      </c>
      <c r="D313" s="23" t="s">
        <v>388</v>
      </c>
      <c r="E313" s="23" t="s">
        <v>39</v>
      </c>
      <c r="F313" s="23" t="s">
        <v>64</v>
      </c>
      <c r="G313" s="25">
        <v>2</v>
      </c>
      <c r="H313" s="25">
        <v>2</v>
      </c>
      <c r="I313" s="26">
        <v>1053.0999999999999</v>
      </c>
      <c r="J313" s="26">
        <v>560.5</v>
      </c>
      <c r="K313" s="26">
        <v>560.5</v>
      </c>
      <c r="L313" s="27">
        <v>23</v>
      </c>
      <c r="M313" s="26">
        <f t="shared" si="53"/>
        <v>481753.2</v>
      </c>
      <c r="N313" s="26">
        <v>0</v>
      </c>
      <c r="O313" s="26">
        <v>0</v>
      </c>
      <c r="P313" s="26">
        <v>0</v>
      </c>
      <c r="Q313" s="26">
        <f>'Таблица 3 '!C304</f>
        <v>481753.2</v>
      </c>
      <c r="R313" s="26">
        <f t="shared" si="54"/>
        <v>481753.2</v>
      </c>
      <c r="S313" s="26">
        <v>0</v>
      </c>
      <c r="T313" s="28">
        <f t="shared" si="49"/>
        <v>859.50615521855491</v>
      </c>
      <c r="U313" s="28">
        <v>859.50615521855491</v>
      </c>
      <c r="V313" s="29" t="s">
        <v>44</v>
      </c>
    </row>
    <row r="314" spans="1:24" s="15" customFormat="1" ht="26.45" customHeight="1" x14ac:dyDescent="0.25">
      <c r="A314" s="328" t="s">
        <v>389</v>
      </c>
      <c r="B314" s="328"/>
      <c r="C314" s="17" t="s">
        <v>38</v>
      </c>
      <c r="D314" s="17" t="s">
        <v>38</v>
      </c>
      <c r="E314" s="17" t="s">
        <v>38</v>
      </c>
      <c r="F314" s="17" t="s">
        <v>38</v>
      </c>
      <c r="G314" s="18" t="s">
        <v>38</v>
      </c>
      <c r="H314" s="18" t="s">
        <v>38</v>
      </c>
      <c r="I314" s="19">
        <f>I315</f>
        <v>1220</v>
      </c>
      <c r="J314" s="19">
        <f t="shared" ref="J314:S314" si="55">J315</f>
        <v>989.2</v>
      </c>
      <c r="K314" s="19">
        <f t="shared" si="55"/>
        <v>989.2</v>
      </c>
      <c r="L314" s="20">
        <f t="shared" si="55"/>
        <v>46</v>
      </c>
      <c r="M314" s="19">
        <f t="shared" si="55"/>
        <v>2018971.2</v>
      </c>
      <c r="N314" s="19">
        <f t="shared" si="55"/>
        <v>0</v>
      </c>
      <c r="O314" s="19">
        <f t="shared" si="55"/>
        <v>0</v>
      </c>
      <c r="P314" s="19">
        <f t="shared" si="55"/>
        <v>0</v>
      </c>
      <c r="Q314" s="19">
        <f t="shared" si="55"/>
        <v>2018971.2</v>
      </c>
      <c r="R314" s="19">
        <f t="shared" si="55"/>
        <v>2018971.2</v>
      </c>
      <c r="S314" s="19">
        <f t="shared" si="55"/>
        <v>0</v>
      </c>
      <c r="T314" s="30" t="s">
        <v>39</v>
      </c>
      <c r="U314" s="30" t="s">
        <v>39</v>
      </c>
      <c r="V314" s="21" t="s">
        <v>39</v>
      </c>
      <c r="W314" s="22"/>
      <c r="X314" s="22"/>
    </row>
    <row r="315" spans="1:24" s="15" customFormat="1" ht="22.15" customHeight="1" x14ac:dyDescent="0.25">
      <c r="A315" s="328" t="s">
        <v>390</v>
      </c>
      <c r="B315" s="328"/>
      <c r="C315" s="17" t="s">
        <v>38</v>
      </c>
      <c r="D315" s="17" t="s">
        <v>38</v>
      </c>
      <c r="E315" s="17" t="s">
        <v>38</v>
      </c>
      <c r="F315" s="17" t="s">
        <v>38</v>
      </c>
      <c r="G315" s="18" t="s">
        <v>38</v>
      </c>
      <c r="H315" s="18" t="s">
        <v>38</v>
      </c>
      <c r="I315" s="19">
        <f>SUM(I316)</f>
        <v>1220</v>
      </c>
      <c r="J315" s="19">
        <f t="shared" ref="J315:S315" si="56">SUM(J316)</f>
        <v>989.2</v>
      </c>
      <c r="K315" s="19">
        <f t="shared" si="56"/>
        <v>989.2</v>
      </c>
      <c r="L315" s="20">
        <f t="shared" si="56"/>
        <v>46</v>
      </c>
      <c r="M315" s="19">
        <f t="shared" si="56"/>
        <v>2018971.2</v>
      </c>
      <c r="N315" s="19">
        <f t="shared" si="56"/>
        <v>0</v>
      </c>
      <c r="O315" s="19">
        <f t="shared" si="56"/>
        <v>0</v>
      </c>
      <c r="P315" s="19">
        <f t="shared" si="56"/>
        <v>0</v>
      </c>
      <c r="Q315" s="19">
        <f t="shared" si="56"/>
        <v>2018971.2</v>
      </c>
      <c r="R315" s="19">
        <f t="shared" si="56"/>
        <v>2018971.2</v>
      </c>
      <c r="S315" s="19">
        <f t="shared" si="56"/>
        <v>0</v>
      </c>
      <c r="T315" s="30" t="s">
        <v>39</v>
      </c>
      <c r="U315" s="30" t="s">
        <v>39</v>
      </c>
      <c r="V315" s="21" t="s">
        <v>39</v>
      </c>
      <c r="W315" s="22"/>
      <c r="X315" s="22"/>
    </row>
    <row r="316" spans="1:24" ht="45" x14ac:dyDescent="0.25">
      <c r="A316" s="23">
        <v>1</v>
      </c>
      <c r="B316" s="24" t="s">
        <v>391</v>
      </c>
      <c r="C316" s="23" t="s">
        <v>42</v>
      </c>
      <c r="D316" s="23" t="s">
        <v>327</v>
      </c>
      <c r="E316" s="23" t="s">
        <v>39</v>
      </c>
      <c r="F316" s="23" t="s">
        <v>43</v>
      </c>
      <c r="G316" s="25">
        <v>2</v>
      </c>
      <c r="H316" s="25">
        <v>2</v>
      </c>
      <c r="I316" s="26">
        <v>1220</v>
      </c>
      <c r="J316" s="26">
        <v>989.2</v>
      </c>
      <c r="K316" s="26">
        <v>989.2</v>
      </c>
      <c r="L316" s="27">
        <v>46</v>
      </c>
      <c r="M316" s="26">
        <f>SUM(N316:Q316)</f>
        <v>2018971.2</v>
      </c>
      <c r="N316" s="26">
        <v>0</v>
      </c>
      <c r="O316" s="26">
        <v>0</v>
      </c>
      <c r="P316" s="26">
        <v>0</v>
      </c>
      <c r="Q316" s="26">
        <f>'Таблица 3 '!C307</f>
        <v>2018971.2</v>
      </c>
      <c r="R316" s="26">
        <f>Q316</f>
        <v>2018971.2</v>
      </c>
      <c r="S316" s="26">
        <v>0</v>
      </c>
      <c r="T316" s="28">
        <f t="shared" si="49"/>
        <v>2041.0141528507884</v>
      </c>
      <c r="U316" s="28">
        <v>2041.0141528507884</v>
      </c>
      <c r="V316" s="29" t="s">
        <v>44</v>
      </c>
    </row>
    <row r="317" spans="1:24" s="15" customFormat="1" ht="24" customHeight="1" x14ac:dyDescent="0.25">
      <c r="A317" s="328" t="s">
        <v>392</v>
      </c>
      <c r="B317" s="328"/>
      <c r="C317" s="17" t="s">
        <v>38</v>
      </c>
      <c r="D317" s="17" t="s">
        <v>38</v>
      </c>
      <c r="E317" s="17" t="s">
        <v>38</v>
      </c>
      <c r="F317" s="17" t="s">
        <v>38</v>
      </c>
      <c r="G317" s="18" t="s">
        <v>38</v>
      </c>
      <c r="H317" s="18" t="s">
        <v>38</v>
      </c>
      <c r="I317" s="19">
        <f>I318</f>
        <v>10071.469999999999</v>
      </c>
      <c r="J317" s="19">
        <f t="shared" ref="J317:S317" si="57">J318</f>
        <v>8250.69</v>
      </c>
      <c r="K317" s="19">
        <f t="shared" si="57"/>
        <v>7552.75</v>
      </c>
      <c r="L317" s="20">
        <f t="shared" si="57"/>
        <v>372</v>
      </c>
      <c r="M317" s="19">
        <f t="shared" si="57"/>
        <v>5824644.5099999998</v>
      </c>
      <c r="N317" s="19">
        <f t="shared" si="57"/>
        <v>0</v>
      </c>
      <c r="O317" s="19">
        <f t="shared" si="57"/>
        <v>0</v>
      </c>
      <c r="P317" s="19">
        <f t="shared" si="57"/>
        <v>0</v>
      </c>
      <c r="Q317" s="19">
        <f t="shared" si="57"/>
        <v>5824644.5099999998</v>
      </c>
      <c r="R317" s="19">
        <f t="shared" si="57"/>
        <v>5824644.5099999998</v>
      </c>
      <c r="S317" s="19">
        <f t="shared" si="57"/>
        <v>0</v>
      </c>
      <c r="T317" s="30" t="s">
        <v>39</v>
      </c>
      <c r="U317" s="30" t="s">
        <v>39</v>
      </c>
      <c r="V317" s="21" t="s">
        <v>39</v>
      </c>
      <c r="W317" s="22"/>
      <c r="X317" s="22"/>
    </row>
    <row r="318" spans="1:24" s="15" customFormat="1" ht="24" customHeight="1" x14ac:dyDescent="0.25">
      <c r="A318" s="328" t="s">
        <v>393</v>
      </c>
      <c r="B318" s="328"/>
      <c r="C318" s="17" t="s">
        <v>38</v>
      </c>
      <c r="D318" s="17" t="s">
        <v>38</v>
      </c>
      <c r="E318" s="17" t="s">
        <v>38</v>
      </c>
      <c r="F318" s="17" t="s">
        <v>38</v>
      </c>
      <c r="G318" s="18" t="s">
        <v>38</v>
      </c>
      <c r="H318" s="18" t="s">
        <v>38</v>
      </c>
      <c r="I318" s="19">
        <f>SUM(I319:I322)</f>
        <v>10071.469999999999</v>
      </c>
      <c r="J318" s="19">
        <f t="shared" ref="J318:S318" si="58">SUM(J319:J322)</f>
        <v>8250.69</v>
      </c>
      <c r="K318" s="19">
        <f t="shared" si="58"/>
        <v>7552.75</v>
      </c>
      <c r="L318" s="20">
        <f t="shared" si="58"/>
        <v>372</v>
      </c>
      <c r="M318" s="19">
        <f t="shared" si="58"/>
        <v>5824644.5099999998</v>
      </c>
      <c r="N318" s="19">
        <f t="shared" si="58"/>
        <v>0</v>
      </c>
      <c r="O318" s="19">
        <f t="shared" si="58"/>
        <v>0</v>
      </c>
      <c r="P318" s="19">
        <f t="shared" si="58"/>
        <v>0</v>
      </c>
      <c r="Q318" s="19">
        <f t="shared" si="58"/>
        <v>5824644.5099999998</v>
      </c>
      <c r="R318" s="19">
        <f t="shared" si="58"/>
        <v>5824644.5099999998</v>
      </c>
      <c r="S318" s="19">
        <f t="shared" si="58"/>
        <v>0</v>
      </c>
      <c r="T318" s="30" t="s">
        <v>39</v>
      </c>
      <c r="U318" s="30" t="s">
        <v>39</v>
      </c>
      <c r="V318" s="21" t="s">
        <v>39</v>
      </c>
      <c r="W318" s="22"/>
      <c r="X318" s="22"/>
    </row>
    <row r="319" spans="1:24" ht="45" x14ac:dyDescent="0.25">
      <c r="A319" s="23">
        <v>1</v>
      </c>
      <c r="B319" s="24" t="s">
        <v>394</v>
      </c>
      <c r="C319" s="23" t="s">
        <v>42</v>
      </c>
      <c r="D319" s="23">
        <v>1992</v>
      </c>
      <c r="E319" s="23">
        <v>2015</v>
      </c>
      <c r="F319" s="23" t="s">
        <v>53</v>
      </c>
      <c r="G319" s="25">
        <v>5</v>
      </c>
      <c r="H319" s="25">
        <v>3</v>
      </c>
      <c r="I319" s="26">
        <v>3726.7</v>
      </c>
      <c r="J319" s="26">
        <v>3198.6</v>
      </c>
      <c r="K319" s="26">
        <v>2692.98</v>
      </c>
      <c r="L319" s="27">
        <v>110</v>
      </c>
      <c r="M319" s="26">
        <f t="shared" ref="M319:M322" si="59">SUM(N319:Q319)</f>
        <v>235544.91</v>
      </c>
      <c r="N319" s="26">
        <v>0</v>
      </c>
      <c r="O319" s="26">
        <v>0</v>
      </c>
      <c r="P319" s="26">
        <v>0</v>
      </c>
      <c r="Q319" s="26">
        <f>'Таблица 3 '!C310</f>
        <v>235544.91</v>
      </c>
      <c r="R319" s="26">
        <f t="shared" ref="R319:R322" si="60">Q319</f>
        <v>235544.91</v>
      </c>
      <c r="S319" s="26">
        <v>0</v>
      </c>
      <c r="T319" s="28">
        <f t="shared" si="49"/>
        <v>73.640001875820673</v>
      </c>
      <c r="U319" s="28">
        <v>73.640001875820673</v>
      </c>
      <c r="V319" s="29" t="s">
        <v>44</v>
      </c>
    </row>
    <row r="320" spans="1:24" ht="60" x14ac:dyDescent="0.25">
      <c r="A320" s="23">
        <v>2</v>
      </c>
      <c r="B320" s="24" t="s">
        <v>395</v>
      </c>
      <c r="C320" s="23" t="s">
        <v>51</v>
      </c>
      <c r="D320" s="23">
        <v>1991</v>
      </c>
      <c r="E320" s="23" t="s">
        <v>38</v>
      </c>
      <c r="F320" s="23" t="s">
        <v>43</v>
      </c>
      <c r="G320" s="25">
        <v>2</v>
      </c>
      <c r="H320" s="25">
        <v>2</v>
      </c>
      <c r="I320" s="26">
        <v>807.49</v>
      </c>
      <c r="J320" s="26">
        <v>721.78</v>
      </c>
      <c r="K320" s="26">
        <v>721.78</v>
      </c>
      <c r="L320" s="27">
        <v>29</v>
      </c>
      <c r="M320" s="26">
        <f t="shared" si="59"/>
        <v>116505</v>
      </c>
      <c r="N320" s="26">
        <v>0</v>
      </c>
      <c r="O320" s="26">
        <v>0</v>
      </c>
      <c r="P320" s="26">
        <v>0</v>
      </c>
      <c r="Q320" s="26">
        <f>'Таблица 3 '!C311</f>
        <v>116505</v>
      </c>
      <c r="R320" s="26">
        <f t="shared" si="60"/>
        <v>116505</v>
      </c>
      <c r="S320" s="26">
        <v>0</v>
      </c>
      <c r="T320" s="28">
        <f t="shared" si="49"/>
        <v>161.41345008174235</v>
      </c>
      <c r="U320" s="28">
        <v>161.41345008174235</v>
      </c>
      <c r="V320" s="29" t="s">
        <v>44</v>
      </c>
    </row>
    <row r="321" spans="1:24" ht="45" x14ac:dyDescent="0.25">
      <c r="A321" s="23">
        <v>3</v>
      </c>
      <c r="B321" s="24" t="s">
        <v>396</v>
      </c>
      <c r="C321" s="23" t="s">
        <v>42</v>
      </c>
      <c r="D321" s="23">
        <v>1974</v>
      </c>
      <c r="E321" s="23" t="s">
        <v>39</v>
      </c>
      <c r="F321" s="23" t="s">
        <v>43</v>
      </c>
      <c r="G321" s="25">
        <v>2</v>
      </c>
      <c r="H321" s="25">
        <v>2</v>
      </c>
      <c r="I321" s="26">
        <v>779.78</v>
      </c>
      <c r="J321" s="26">
        <v>701.17</v>
      </c>
      <c r="K321" s="26">
        <v>628.4</v>
      </c>
      <c r="L321" s="27">
        <v>35</v>
      </c>
      <c r="M321" s="26">
        <f t="shared" si="59"/>
        <v>3144855.6</v>
      </c>
      <c r="N321" s="26">
        <v>0</v>
      </c>
      <c r="O321" s="26">
        <v>0</v>
      </c>
      <c r="P321" s="26">
        <v>0</v>
      </c>
      <c r="Q321" s="26">
        <f>'Таблица 3 '!C312</f>
        <v>3144855.6</v>
      </c>
      <c r="R321" s="26">
        <f t="shared" si="60"/>
        <v>3144855.6</v>
      </c>
      <c r="S321" s="26">
        <v>0</v>
      </c>
      <c r="T321" s="28">
        <f t="shared" si="49"/>
        <v>4485.1542421951881</v>
      </c>
      <c r="U321" s="28">
        <v>4485.1542421951881</v>
      </c>
      <c r="V321" s="29" t="s">
        <v>44</v>
      </c>
    </row>
    <row r="322" spans="1:24" ht="60" x14ac:dyDescent="0.25">
      <c r="A322" s="23">
        <v>4</v>
      </c>
      <c r="B322" s="24" t="s">
        <v>397</v>
      </c>
      <c r="C322" s="23" t="s">
        <v>51</v>
      </c>
      <c r="D322" s="23">
        <v>1974</v>
      </c>
      <c r="E322" s="23" t="s">
        <v>39</v>
      </c>
      <c r="F322" s="23" t="s">
        <v>75</v>
      </c>
      <c r="G322" s="25">
        <v>5</v>
      </c>
      <c r="H322" s="25">
        <v>5</v>
      </c>
      <c r="I322" s="26">
        <v>4757.5</v>
      </c>
      <c r="J322" s="26">
        <v>3629.14</v>
      </c>
      <c r="K322" s="26">
        <v>3509.59</v>
      </c>
      <c r="L322" s="27">
        <v>198</v>
      </c>
      <c r="M322" s="26">
        <f t="shared" si="59"/>
        <v>2327739</v>
      </c>
      <c r="N322" s="26">
        <v>0</v>
      </c>
      <c r="O322" s="26">
        <v>0</v>
      </c>
      <c r="P322" s="26">
        <v>0</v>
      </c>
      <c r="Q322" s="26">
        <f>'Таблица 3 '!C313</f>
        <v>2327739</v>
      </c>
      <c r="R322" s="26">
        <f t="shared" si="60"/>
        <v>2327739</v>
      </c>
      <c r="S322" s="26">
        <v>0</v>
      </c>
      <c r="T322" s="28">
        <f t="shared" si="49"/>
        <v>641.40237080961333</v>
      </c>
      <c r="U322" s="28">
        <v>706.3061524217859</v>
      </c>
      <c r="V322" s="29" t="s">
        <v>44</v>
      </c>
    </row>
    <row r="323" spans="1:24" s="15" customFormat="1" ht="30.75" customHeight="1" x14ac:dyDescent="0.25">
      <c r="A323" s="328" t="s">
        <v>398</v>
      </c>
      <c r="B323" s="328"/>
      <c r="C323" s="17" t="s">
        <v>38</v>
      </c>
      <c r="D323" s="17" t="s">
        <v>38</v>
      </c>
      <c r="E323" s="17" t="s">
        <v>38</v>
      </c>
      <c r="F323" s="17" t="s">
        <v>38</v>
      </c>
      <c r="G323" s="18" t="s">
        <v>38</v>
      </c>
      <c r="H323" s="18" t="s">
        <v>38</v>
      </c>
      <c r="I323" s="19">
        <f>I324+I329</f>
        <v>25906.5</v>
      </c>
      <c r="J323" s="19">
        <f t="shared" ref="J323:S323" si="61">J324+J329</f>
        <v>19510.29</v>
      </c>
      <c r="K323" s="19">
        <f t="shared" si="61"/>
        <v>18413.489999999998</v>
      </c>
      <c r="L323" s="20">
        <f t="shared" si="61"/>
        <v>1082</v>
      </c>
      <c r="M323" s="19">
        <f t="shared" si="61"/>
        <v>22795351.93</v>
      </c>
      <c r="N323" s="19">
        <f t="shared" si="61"/>
        <v>0</v>
      </c>
      <c r="O323" s="19">
        <f t="shared" si="61"/>
        <v>0</v>
      </c>
      <c r="P323" s="19">
        <f t="shared" si="61"/>
        <v>0</v>
      </c>
      <c r="Q323" s="19">
        <f t="shared" si="61"/>
        <v>22795351.93</v>
      </c>
      <c r="R323" s="19">
        <f t="shared" si="61"/>
        <v>22795351.93</v>
      </c>
      <c r="S323" s="19">
        <f t="shared" si="61"/>
        <v>0</v>
      </c>
      <c r="T323" s="30" t="s">
        <v>39</v>
      </c>
      <c r="U323" s="30" t="s">
        <v>39</v>
      </c>
      <c r="V323" s="21" t="s">
        <v>39</v>
      </c>
      <c r="W323" s="22"/>
      <c r="X323" s="22"/>
    </row>
    <row r="324" spans="1:24" s="15" customFormat="1" ht="22.9" customHeight="1" x14ac:dyDescent="0.25">
      <c r="A324" s="328" t="s">
        <v>399</v>
      </c>
      <c r="B324" s="328"/>
      <c r="C324" s="17" t="s">
        <v>38</v>
      </c>
      <c r="D324" s="17" t="s">
        <v>38</v>
      </c>
      <c r="E324" s="17" t="s">
        <v>38</v>
      </c>
      <c r="F324" s="17" t="s">
        <v>38</v>
      </c>
      <c r="G324" s="18" t="s">
        <v>38</v>
      </c>
      <c r="H324" s="18" t="s">
        <v>38</v>
      </c>
      <c r="I324" s="19">
        <f>SUM(I325:I328)</f>
        <v>6756.7999999999993</v>
      </c>
      <c r="J324" s="19">
        <f t="shared" ref="J324:S324" si="62">SUM(J325:J328)</f>
        <v>6566.89</v>
      </c>
      <c r="K324" s="19">
        <f t="shared" si="62"/>
        <v>6355.39</v>
      </c>
      <c r="L324" s="20">
        <f t="shared" si="62"/>
        <v>374</v>
      </c>
      <c r="M324" s="19">
        <f t="shared" si="62"/>
        <v>11557540.810000001</v>
      </c>
      <c r="N324" s="19">
        <f t="shared" si="62"/>
        <v>0</v>
      </c>
      <c r="O324" s="19">
        <f t="shared" si="62"/>
        <v>0</v>
      </c>
      <c r="P324" s="19">
        <f t="shared" si="62"/>
        <v>0</v>
      </c>
      <c r="Q324" s="19">
        <f t="shared" si="62"/>
        <v>11557540.810000001</v>
      </c>
      <c r="R324" s="19">
        <f t="shared" si="62"/>
        <v>11557540.810000001</v>
      </c>
      <c r="S324" s="19">
        <f t="shared" si="62"/>
        <v>0</v>
      </c>
      <c r="T324" s="30" t="s">
        <v>39</v>
      </c>
      <c r="U324" s="30" t="s">
        <v>39</v>
      </c>
      <c r="V324" s="21" t="s">
        <v>39</v>
      </c>
      <c r="W324" s="22"/>
      <c r="X324" s="22"/>
    </row>
    <row r="325" spans="1:24" ht="45" x14ac:dyDescent="0.25">
      <c r="A325" s="23">
        <v>1</v>
      </c>
      <c r="B325" s="24" t="s">
        <v>400</v>
      </c>
      <c r="C325" s="23" t="s">
        <v>42</v>
      </c>
      <c r="D325" s="23" t="s">
        <v>388</v>
      </c>
      <c r="E325" s="23">
        <v>2020</v>
      </c>
      <c r="F325" s="23" t="s">
        <v>64</v>
      </c>
      <c r="G325" s="25">
        <v>2</v>
      </c>
      <c r="H325" s="25">
        <v>2</v>
      </c>
      <c r="I325" s="26">
        <v>576</v>
      </c>
      <c r="J325" s="26">
        <v>779.3</v>
      </c>
      <c r="K325" s="26">
        <v>779.3</v>
      </c>
      <c r="L325" s="27">
        <v>24</v>
      </c>
      <c r="M325" s="26">
        <f t="shared" ref="M325:M328" si="63">SUM(N325:Q325)</f>
        <v>486963.42000000004</v>
      </c>
      <c r="N325" s="26">
        <v>0</v>
      </c>
      <c r="O325" s="26">
        <v>0</v>
      </c>
      <c r="P325" s="26">
        <v>0</v>
      </c>
      <c r="Q325" s="26">
        <f>'Таблица 3 '!C316</f>
        <v>486963.42000000004</v>
      </c>
      <c r="R325" s="26">
        <f t="shared" ref="R325:R328" si="64">Q325</f>
        <v>486963.42000000004</v>
      </c>
      <c r="S325" s="26">
        <v>0</v>
      </c>
      <c r="T325" s="28">
        <f t="shared" si="49"/>
        <v>624.87286025920707</v>
      </c>
      <c r="U325" s="28">
        <v>624.87286025920707</v>
      </c>
      <c r="V325" s="29" t="s">
        <v>44</v>
      </c>
    </row>
    <row r="326" spans="1:24" ht="45" x14ac:dyDescent="0.25">
      <c r="A326" s="23">
        <v>2</v>
      </c>
      <c r="B326" s="24" t="s">
        <v>401</v>
      </c>
      <c r="C326" s="23" t="s">
        <v>42</v>
      </c>
      <c r="D326" s="23" t="s">
        <v>318</v>
      </c>
      <c r="E326" s="23" t="s">
        <v>39</v>
      </c>
      <c r="F326" s="23" t="s">
        <v>64</v>
      </c>
      <c r="G326" s="25">
        <v>2</v>
      </c>
      <c r="H326" s="25">
        <v>3</v>
      </c>
      <c r="I326" s="26">
        <v>923</v>
      </c>
      <c r="J326" s="26">
        <v>906.9</v>
      </c>
      <c r="K326" s="26">
        <v>906.9</v>
      </c>
      <c r="L326" s="27">
        <v>51</v>
      </c>
      <c r="M326" s="26">
        <f t="shared" si="63"/>
        <v>816073.62</v>
      </c>
      <c r="N326" s="26">
        <v>0</v>
      </c>
      <c r="O326" s="26">
        <v>0</v>
      </c>
      <c r="P326" s="26">
        <v>0</v>
      </c>
      <c r="Q326" s="26">
        <f>'Таблица 3 '!C317</f>
        <v>816073.62</v>
      </c>
      <c r="R326" s="26">
        <f t="shared" si="64"/>
        <v>816073.62</v>
      </c>
      <c r="S326" s="26">
        <v>0</v>
      </c>
      <c r="T326" s="28">
        <f t="shared" si="49"/>
        <v>899.84961958319548</v>
      </c>
      <c r="U326" s="28">
        <v>899.84961958319548</v>
      </c>
      <c r="V326" s="29" t="s">
        <v>44</v>
      </c>
    </row>
    <row r="327" spans="1:24" ht="45" x14ac:dyDescent="0.25">
      <c r="A327" s="23">
        <v>3</v>
      </c>
      <c r="B327" s="24" t="s">
        <v>402</v>
      </c>
      <c r="C327" s="23" t="s">
        <v>42</v>
      </c>
      <c r="D327" s="23" t="s">
        <v>56</v>
      </c>
      <c r="E327" s="23" t="s">
        <v>39</v>
      </c>
      <c r="F327" s="23" t="s">
        <v>49</v>
      </c>
      <c r="G327" s="25">
        <v>5</v>
      </c>
      <c r="H327" s="25">
        <v>6</v>
      </c>
      <c r="I327" s="26">
        <v>4723.3999999999996</v>
      </c>
      <c r="J327" s="26">
        <v>4385.3900000000003</v>
      </c>
      <c r="K327" s="26">
        <v>4173.8900000000003</v>
      </c>
      <c r="L327" s="27">
        <v>263</v>
      </c>
      <c r="M327" s="26">
        <f t="shared" si="63"/>
        <v>9955854.209999999</v>
      </c>
      <c r="N327" s="26">
        <v>0</v>
      </c>
      <c r="O327" s="26">
        <v>0</v>
      </c>
      <c r="P327" s="26">
        <v>0</v>
      </c>
      <c r="Q327" s="26">
        <f>'Таблица 3 '!C318</f>
        <v>9955854.209999999</v>
      </c>
      <c r="R327" s="26">
        <f t="shared" si="64"/>
        <v>9955854.209999999</v>
      </c>
      <c r="S327" s="26">
        <v>0</v>
      </c>
      <c r="T327" s="28">
        <f t="shared" si="49"/>
        <v>2270.2323419353806</v>
      </c>
      <c r="U327" s="28">
        <v>2270.2323419353806</v>
      </c>
      <c r="V327" s="29" t="s">
        <v>44</v>
      </c>
    </row>
    <row r="328" spans="1:24" ht="45" x14ac:dyDescent="0.25">
      <c r="A328" s="23">
        <v>4</v>
      </c>
      <c r="B328" s="24" t="s">
        <v>403</v>
      </c>
      <c r="C328" s="23" t="s">
        <v>42</v>
      </c>
      <c r="D328" s="23" t="s">
        <v>72</v>
      </c>
      <c r="E328" s="23">
        <v>2020</v>
      </c>
      <c r="F328" s="23" t="s">
        <v>49</v>
      </c>
      <c r="G328" s="25">
        <v>2</v>
      </c>
      <c r="H328" s="25">
        <v>3</v>
      </c>
      <c r="I328" s="26">
        <v>534.4</v>
      </c>
      <c r="J328" s="26">
        <v>495.3</v>
      </c>
      <c r="K328" s="26">
        <v>495.3</v>
      </c>
      <c r="L328" s="27">
        <v>36</v>
      </c>
      <c r="M328" s="26">
        <f t="shared" si="63"/>
        <v>298649.56</v>
      </c>
      <c r="N328" s="26">
        <v>0</v>
      </c>
      <c r="O328" s="26">
        <v>0</v>
      </c>
      <c r="P328" s="26">
        <v>0</v>
      </c>
      <c r="Q328" s="26">
        <f>'Таблица 3 '!C319</f>
        <v>298649.56</v>
      </c>
      <c r="R328" s="26">
        <f t="shared" si="64"/>
        <v>298649.56</v>
      </c>
      <c r="S328" s="26">
        <v>0</v>
      </c>
      <c r="T328" s="28">
        <f t="shared" si="49"/>
        <v>602.96700989299416</v>
      </c>
      <c r="U328" s="28">
        <v>602.96700989299416</v>
      </c>
      <c r="V328" s="29" t="s">
        <v>44</v>
      </c>
    </row>
    <row r="329" spans="1:24" s="15" customFormat="1" ht="22.9" customHeight="1" x14ac:dyDescent="0.25">
      <c r="A329" s="328" t="s">
        <v>404</v>
      </c>
      <c r="B329" s="328"/>
      <c r="C329" s="17" t="s">
        <v>38</v>
      </c>
      <c r="D329" s="17" t="s">
        <v>38</v>
      </c>
      <c r="E329" s="17" t="s">
        <v>38</v>
      </c>
      <c r="F329" s="17" t="s">
        <v>38</v>
      </c>
      <c r="G329" s="18" t="s">
        <v>38</v>
      </c>
      <c r="H329" s="18" t="s">
        <v>38</v>
      </c>
      <c r="I329" s="19">
        <f>SUM(I330:I332)</f>
        <v>19149.7</v>
      </c>
      <c r="J329" s="19">
        <f t="shared" ref="J329:S329" si="65">SUM(J330:J332)</f>
        <v>12943.4</v>
      </c>
      <c r="K329" s="19">
        <f t="shared" si="65"/>
        <v>12058.099999999999</v>
      </c>
      <c r="L329" s="20">
        <f t="shared" si="65"/>
        <v>708</v>
      </c>
      <c r="M329" s="19">
        <f t="shared" si="65"/>
        <v>11237811.120000001</v>
      </c>
      <c r="N329" s="19">
        <f t="shared" si="65"/>
        <v>0</v>
      </c>
      <c r="O329" s="19">
        <f t="shared" si="65"/>
        <v>0</v>
      </c>
      <c r="P329" s="19">
        <f t="shared" si="65"/>
        <v>0</v>
      </c>
      <c r="Q329" s="19">
        <f t="shared" si="65"/>
        <v>11237811.120000001</v>
      </c>
      <c r="R329" s="19">
        <f t="shared" si="65"/>
        <v>11237811.120000001</v>
      </c>
      <c r="S329" s="19">
        <f t="shared" si="65"/>
        <v>0</v>
      </c>
      <c r="T329" s="30" t="s">
        <v>39</v>
      </c>
      <c r="U329" s="30" t="s">
        <v>39</v>
      </c>
      <c r="V329" s="21" t="s">
        <v>39</v>
      </c>
      <c r="W329" s="22"/>
      <c r="X329" s="22"/>
    </row>
    <row r="330" spans="1:24" ht="45" x14ac:dyDescent="0.25">
      <c r="A330" s="23">
        <v>1</v>
      </c>
      <c r="B330" s="24" t="s">
        <v>405</v>
      </c>
      <c r="C330" s="23" t="s">
        <v>42</v>
      </c>
      <c r="D330" s="23">
        <v>1994</v>
      </c>
      <c r="E330" s="23" t="s">
        <v>39</v>
      </c>
      <c r="F330" s="23" t="s">
        <v>49</v>
      </c>
      <c r="G330" s="25">
        <v>9</v>
      </c>
      <c r="H330" s="25">
        <v>2</v>
      </c>
      <c r="I330" s="26">
        <v>8888.7000000000007</v>
      </c>
      <c r="J330" s="26">
        <v>5322.6</v>
      </c>
      <c r="K330" s="26">
        <v>4705.7</v>
      </c>
      <c r="L330" s="27">
        <v>329</v>
      </c>
      <c r="M330" s="26">
        <f t="shared" ref="M330:M332" si="66">SUM(N330:Q330)</f>
        <v>419178</v>
      </c>
      <c r="N330" s="26">
        <v>0</v>
      </c>
      <c r="O330" s="26">
        <v>0</v>
      </c>
      <c r="P330" s="26">
        <v>0</v>
      </c>
      <c r="Q330" s="26">
        <f>'Таблица 3 '!C321</f>
        <v>419178</v>
      </c>
      <c r="R330" s="26">
        <f t="shared" ref="R330:R332" si="67">Q330</f>
        <v>419178</v>
      </c>
      <c r="S330" s="26">
        <v>0</v>
      </c>
      <c r="T330" s="28">
        <f t="shared" si="49"/>
        <v>78.75436816593394</v>
      </c>
      <c r="U330" s="28">
        <v>78.75436816593394</v>
      </c>
      <c r="V330" s="29" t="s">
        <v>44</v>
      </c>
    </row>
    <row r="331" spans="1:24" ht="45" x14ac:dyDescent="0.25">
      <c r="A331" s="23">
        <v>2</v>
      </c>
      <c r="B331" s="24" t="s">
        <v>406</v>
      </c>
      <c r="C331" s="23" t="s">
        <v>42</v>
      </c>
      <c r="D331" s="23">
        <v>1980</v>
      </c>
      <c r="E331" s="23" t="s">
        <v>39</v>
      </c>
      <c r="F331" s="23" t="s">
        <v>49</v>
      </c>
      <c r="G331" s="25">
        <v>5</v>
      </c>
      <c r="H331" s="25">
        <v>6</v>
      </c>
      <c r="I331" s="26">
        <v>6293</v>
      </c>
      <c r="J331" s="26">
        <v>4604.7</v>
      </c>
      <c r="K331" s="26">
        <v>4604.7</v>
      </c>
      <c r="L331" s="27">
        <v>237</v>
      </c>
      <c r="M331" s="26">
        <f t="shared" si="66"/>
        <v>3426499.74</v>
      </c>
      <c r="N331" s="26">
        <v>0</v>
      </c>
      <c r="O331" s="26">
        <v>0</v>
      </c>
      <c r="P331" s="26">
        <v>0</v>
      </c>
      <c r="Q331" s="26">
        <f>'Таблица 3 '!C322</f>
        <v>3426499.74</v>
      </c>
      <c r="R331" s="26">
        <f t="shared" si="67"/>
        <v>3426499.74</v>
      </c>
      <c r="S331" s="26">
        <v>0</v>
      </c>
      <c r="T331" s="28">
        <f t="shared" si="49"/>
        <v>744.13094012639272</v>
      </c>
      <c r="U331" s="28">
        <v>718.72312637088203</v>
      </c>
      <c r="V331" s="29" t="s">
        <v>44</v>
      </c>
    </row>
    <row r="332" spans="1:24" ht="45" x14ac:dyDescent="0.25">
      <c r="A332" s="23">
        <v>3</v>
      </c>
      <c r="B332" s="24" t="s">
        <v>407</v>
      </c>
      <c r="C332" s="23" t="s">
        <v>42</v>
      </c>
      <c r="D332" s="23" t="s">
        <v>408</v>
      </c>
      <c r="E332" s="23" t="s">
        <v>39</v>
      </c>
      <c r="F332" s="23" t="s">
        <v>49</v>
      </c>
      <c r="G332" s="25">
        <v>5</v>
      </c>
      <c r="H332" s="25">
        <v>3</v>
      </c>
      <c r="I332" s="26">
        <v>3968</v>
      </c>
      <c r="J332" s="26">
        <v>3016.1</v>
      </c>
      <c r="K332" s="26">
        <v>2747.7</v>
      </c>
      <c r="L332" s="27">
        <v>142</v>
      </c>
      <c r="M332" s="26">
        <f t="shared" si="66"/>
        <v>7392133.3800000008</v>
      </c>
      <c r="N332" s="26">
        <v>0</v>
      </c>
      <c r="O332" s="26">
        <v>0</v>
      </c>
      <c r="P332" s="26">
        <v>0</v>
      </c>
      <c r="Q332" s="26">
        <f>'Таблица 3 '!C323</f>
        <v>7392133.3800000008</v>
      </c>
      <c r="R332" s="26">
        <f t="shared" si="67"/>
        <v>7392133.3800000008</v>
      </c>
      <c r="S332" s="26">
        <v>0</v>
      </c>
      <c r="T332" s="28">
        <f t="shared" si="49"/>
        <v>2450.8913431252281</v>
      </c>
      <c r="U332" s="28">
        <v>2398.8780809654854</v>
      </c>
      <c r="V332" s="29" t="s">
        <v>44</v>
      </c>
    </row>
    <row r="333" spans="1:24" s="15" customFormat="1" ht="24" customHeight="1" x14ac:dyDescent="0.25">
      <c r="A333" s="328" t="s">
        <v>409</v>
      </c>
      <c r="B333" s="328"/>
      <c r="C333" s="17" t="s">
        <v>38</v>
      </c>
      <c r="D333" s="17" t="s">
        <v>38</v>
      </c>
      <c r="E333" s="17" t="s">
        <v>38</v>
      </c>
      <c r="F333" s="17" t="s">
        <v>38</v>
      </c>
      <c r="G333" s="18" t="s">
        <v>38</v>
      </c>
      <c r="H333" s="18" t="s">
        <v>38</v>
      </c>
      <c r="I333" s="19">
        <f>I334+I344+I346</f>
        <v>24903.599999999999</v>
      </c>
      <c r="J333" s="19">
        <f t="shared" ref="J333:S333" si="68">J334+J344+J346</f>
        <v>18711.34</v>
      </c>
      <c r="K333" s="19">
        <f t="shared" si="68"/>
        <v>17514.900000000001</v>
      </c>
      <c r="L333" s="20">
        <f t="shared" si="68"/>
        <v>732</v>
      </c>
      <c r="M333" s="19">
        <f t="shared" si="68"/>
        <v>10183389.17</v>
      </c>
      <c r="N333" s="19">
        <f t="shared" si="68"/>
        <v>0</v>
      </c>
      <c r="O333" s="19">
        <f t="shared" si="68"/>
        <v>0</v>
      </c>
      <c r="P333" s="19">
        <f t="shared" si="68"/>
        <v>0</v>
      </c>
      <c r="Q333" s="19">
        <f t="shared" si="68"/>
        <v>10183389.17</v>
      </c>
      <c r="R333" s="19">
        <f t="shared" si="68"/>
        <v>10183389.17</v>
      </c>
      <c r="S333" s="19">
        <f t="shared" si="68"/>
        <v>0</v>
      </c>
      <c r="T333" s="30" t="s">
        <v>39</v>
      </c>
      <c r="U333" s="30" t="s">
        <v>39</v>
      </c>
      <c r="V333" s="21" t="s">
        <v>39</v>
      </c>
      <c r="W333" s="22"/>
      <c r="X333" s="22"/>
    </row>
    <row r="334" spans="1:24" s="15" customFormat="1" ht="22.15" customHeight="1" x14ac:dyDescent="0.25">
      <c r="A334" s="328" t="s">
        <v>410</v>
      </c>
      <c r="B334" s="328"/>
      <c r="C334" s="17" t="s">
        <v>38</v>
      </c>
      <c r="D334" s="17" t="s">
        <v>38</v>
      </c>
      <c r="E334" s="17" t="s">
        <v>38</v>
      </c>
      <c r="F334" s="17" t="s">
        <v>38</v>
      </c>
      <c r="G334" s="18" t="s">
        <v>38</v>
      </c>
      <c r="H334" s="18" t="s">
        <v>38</v>
      </c>
      <c r="I334" s="19">
        <f>SUM(I335:I343)</f>
        <v>23075.1</v>
      </c>
      <c r="J334" s="19">
        <f t="shared" ref="J334:S334" si="69">SUM(J335:J343)</f>
        <v>17368.239999999998</v>
      </c>
      <c r="K334" s="19">
        <f t="shared" si="69"/>
        <v>16532</v>
      </c>
      <c r="L334" s="20">
        <f t="shared" si="69"/>
        <v>673</v>
      </c>
      <c r="M334" s="19">
        <f t="shared" si="69"/>
        <v>8872619.5700000003</v>
      </c>
      <c r="N334" s="19">
        <f t="shared" si="69"/>
        <v>0</v>
      </c>
      <c r="O334" s="19">
        <f t="shared" si="69"/>
        <v>0</v>
      </c>
      <c r="P334" s="19">
        <f t="shared" si="69"/>
        <v>0</v>
      </c>
      <c r="Q334" s="19">
        <f t="shared" si="69"/>
        <v>8872619.5700000003</v>
      </c>
      <c r="R334" s="19">
        <f t="shared" si="69"/>
        <v>8872619.5700000003</v>
      </c>
      <c r="S334" s="19">
        <f t="shared" si="69"/>
        <v>0</v>
      </c>
      <c r="T334" s="30" t="s">
        <v>39</v>
      </c>
      <c r="U334" s="30" t="s">
        <v>39</v>
      </c>
      <c r="V334" s="21" t="s">
        <v>39</v>
      </c>
      <c r="W334" s="22"/>
      <c r="X334" s="22"/>
    </row>
    <row r="335" spans="1:24" ht="45.75" customHeight="1" x14ac:dyDescent="0.25">
      <c r="A335" s="23">
        <v>1</v>
      </c>
      <c r="B335" s="24" t="s">
        <v>411</v>
      </c>
      <c r="C335" s="23" t="s">
        <v>51</v>
      </c>
      <c r="D335" s="23">
        <v>1953</v>
      </c>
      <c r="E335" s="23">
        <v>2010</v>
      </c>
      <c r="F335" s="23" t="s">
        <v>412</v>
      </c>
      <c r="G335" s="25">
        <v>2</v>
      </c>
      <c r="H335" s="25">
        <v>2</v>
      </c>
      <c r="I335" s="26">
        <v>957.3</v>
      </c>
      <c r="J335" s="26">
        <v>778.9</v>
      </c>
      <c r="K335" s="26">
        <v>778.9</v>
      </c>
      <c r="L335" s="27">
        <v>26</v>
      </c>
      <c r="M335" s="26">
        <f t="shared" ref="M335:M343" si="70">SUM(N335:Q335)</f>
        <v>342169.2</v>
      </c>
      <c r="N335" s="26">
        <v>0</v>
      </c>
      <c r="O335" s="26">
        <v>0</v>
      </c>
      <c r="P335" s="26">
        <v>0</v>
      </c>
      <c r="Q335" s="26">
        <f>'Таблица 3 '!C326</f>
        <v>342169.2</v>
      </c>
      <c r="R335" s="26">
        <f t="shared" ref="R335:R394" si="71">Q335</f>
        <v>342169.2</v>
      </c>
      <c r="S335" s="26">
        <v>0</v>
      </c>
      <c r="T335" s="28">
        <f t="shared" si="49"/>
        <v>439.29798433688541</v>
      </c>
      <c r="U335" s="28">
        <v>439.29798433688541</v>
      </c>
      <c r="V335" s="29" t="s">
        <v>44</v>
      </c>
    </row>
    <row r="336" spans="1:24" ht="45.75" customHeight="1" x14ac:dyDescent="0.25">
      <c r="A336" s="23">
        <v>2</v>
      </c>
      <c r="B336" s="24" t="s">
        <v>413</v>
      </c>
      <c r="C336" s="23" t="s">
        <v>42</v>
      </c>
      <c r="D336" s="23">
        <v>1959</v>
      </c>
      <c r="E336" s="23" t="s">
        <v>38</v>
      </c>
      <c r="F336" s="23" t="s">
        <v>412</v>
      </c>
      <c r="G336" s="25">
        <v>2</v>
      </c>
      <c r="H336" s="25">
        <v>2</v>
      </c>
      <c r="I336" s="26">
        <v>618.70000000000005</v>
      </c>
      <c r="J336" s="26">
        <v>544.9</v>
      </c>
      <c r="K336" s="26">
        <v>476.7</v>
      </c>
      <c r="L336" s="27">
        <v>25</v>
      </c>
      <c r="M336" s="26">
        <f t="shared" si="70"/>
        <v>954338.88</v>
      </c>
      <c r="N336" s="26">
        <v>0</v>
      </c>
      <c r="O336" s="26">
        <v>0</v>
      </c>
      <c r="P336" s="26">
        <v>0</v>
      </c>
      <c r="Q336" s="26">
        <f>'Таблица 3 '!C327</f>
        <v>954338.88</v>
      </c>
      <c r="R336" s="26">
        <f t="shared" si="71"/>
        <v>954338.88</v>
      </c>
      <c r="S336" s="26">
        <v>0</v>
      </c>
      <c r="T336" s="28">
        <f t="shared" si="49"/>
        <v>1751.4018719031017</v>
      </c>
      <c r="U336" s="28">
        <v>1751.4018719031017</v>
      </c>
      <c r="V336" s="29" t="s">
        <v>44</v>
      </c>
    </row>
    <row r="337" spans="1:24" ht="45" x14ac:dyDescent="0.25">
      <c r="A337" s="23">
        <v>3</v>
      </c>
      <c r="B337" s="24" t="s">
        <v>414</v>
      </c>
      <c r="C337" s="23" t="s">
        <v>42</v>
      </c>
      <c r="D337" s="23">
        <v>1961</v>
      </c>
      <c r="E337" s="23" t="s">
        <v>38</v>
      </c>
      <c r="F337" s="23" t="s">
        <v>412</v>
      </c>
      <c r="G337" s="25">
        <v>3</v>
      </c>
      <c r="H337" s="25">
        <v>3</v>
      </c>
      <c r="I337" s="26">
        <v>2076.4</v>
      </c>
      <c r="J337" s="26">
        <v>1547.3</v>
      </c>
      <c r="K337" s="26">
        <v>1375.8</v>
      </c>
      <c r="L337" s="27">
        <v>54</v>
      </c>
      <c r="M337" s="26">
        <f t="shared" si="70"/>
        <v>199639.09</v>
      </c>
      <c r="N337" s="26">
        <v>0</v>
      </c>
      <c r="O337" s="26">
        <v>0</v>
      </c>
      <c r="P337" s="26">
        <v>0</v>
      </c>
      <c r="Q337" s="26">
        <f>'Таблица 3 '!C328</f>
        <v>199639.09</v>
      </c>
      <c r="R337" s="26">
        <f t="shared" si="71"/>
        <v>199639.09</v>
      </c>
      <c r="S337" s="26">
        <v>0</v>
      </c>
      <c r="T337" s="28">
        <f t="shared" si="49"/>
        <v>129.02416467394818</v>
      </c>
      <c r="U337" s="28">
        <v>129.02416467394818</v>
      </c>
      <c r="V337" s="29" t="s">
        <v>44</v>
      </c>
    </row>
    <row r="338" spans="1:24" ht="42.75" customHeight="1" x14ac:dyDescent="0.25">
      <c r="A338" s="23">
        <v>4</v>
      </c>
      <c r="B338" s="24" t="s">
        <v>415</v>
      </c>
      <c r="C338" s="23" t="s">
        <v>51</v>
      </c>
      <c r="D338" s="23">
        <v>1957</v>
      </c>
      <c r="E338" s="23">
        <v>2010</v>
      </c>
      <c r="F338" s="23" t="s">
        <v>412</v>
      </c>
      <c r="G338" s="25">
        <v>2</v>
      </c>
      <c r="H338" s="25">
        <v>2</v>
      </c>
      <c r="I338" s="26">
        <v>964.9</v>
      </c>
      <c r="J338" s="26">
        <v>835.7</v>
      </c>
      <c r="K338" s="26">
        <v>716.1</v>
      </c>
      <c r="L338" s="27">
        <v>32</v>
      </c>
      <c r="M338" s="26">
        <f t="shared" si="70"/>
        <v>470523.6</v>
      </c>
      <c r="N338" s="26">
        <v>0</v>
      </c>
      <c r="O338" s="26">
        <v>0</v>
      </c>
      <c r="P338" s="26">
        <v>0</v>
      </c>
      <c r="Q338" s="26">
        <f>'Таблица 3 '!C329</f>
        <v>470523.6</v>
      </c>
      <c r="R338" s="26">
        <f t="shared" si="71"/>
        <v>470523.6</v>
      </c>
      <c r="S338" s="26">
        <v>0</v>
      </c>
      <c r="T338" s="28">
        <f t="shared" si="49"/>
        <v>563.02931674045703</v>
      </c>
      <c r="U338" s="28">
        <v>563.02931674045703</v>
      </c>
      <c r="V338" s="29" t="s">
        <v>44</v>
      </c>
    </row>
    <row r="339" spans="1:24" ht="47.25" customHeight="1" x14ac:dyDescent="0.25">
      <c r="A339" s="23">
        <v>5</v>
      </c>
      <c r="B339" s="24" t="s">
        <v>416</v>
      </c>
      <c r="C339" s="23" t="s">
        <v>51</v>
      </c>
      <c r="D339" s="23">
        <v>1971</v>
      </c>
      <c r="E339" s="23">
        <v>2009</v>
      </c>
      <c r="F339" s="23" t="s">
        <v>43</v>
      </c>
      <c r="G339" s="25">
        <v>5</v>
      </c>
      <c r="H339" s="25">
        <v>4</v>
      </c>
      <c r="I339" s="26">
        <v>4031.3</v>
      </c>
      <c r="J339" s="26">
        <v>2661.3</v>
      </c>
      <c r="K339" s="26">
        <v>2617.9</v>
      </c>
      <c r="L339" s="27">
        <v>106</v>
      </c>
      <c r="M339" s="26">
        <f t="shared" si="70"/>
        <v>1089049.2</v>
      </c>
      <c r="N339" s="26">
        <v>0</v>
      </c>
      <c r="O339" s="26">
        <v>0</v>
      </c>
      <c r="P339" s="26">
        <v>0</v>
      </c>
      <c r="Q339" s="26">
        <f>'Таблица 3 '!C330</f>
        <v>1089049.2</v>
      </c>
      <c r="R339" s="26">
        <f t="shared" si="71"/>
        <v>1089049.2</v>
      </c>
      <c r="S339" s="26">
        <v>0</v>
      </c>
      <c r="T339" s="28">
        <f t="shared" si="49"/>
        <v>409.21699921091192</v>
      </c>
      <c r="U339" s="28">
        <v>409.21699921091192</v>
      </c>
      <c r="V339" s="29" t="s">
        <v>44</v>
      </c>
    </row>
    <row r="340" spans="1:24" ht="47.25" customHeight="1" x14ac:dyDescent="0.25">
      <c r="A340" s="23">
        <v>6</v>
      </c>
      <c r="B340" s="24" t="s">
        <v>417</v>
      </c>
      <c r="C340" s="23" t="s">
        <v>51</v>
      </c>
      <c r="D340" s="23">
        <v>1968</v>
      </c>
      <c r="E340" s="23" t="s">
        <v>38</v>
      </c>
      <c r="F340" s="23" t="s">
        <v>43</v>
      </c>
      <c r="G340" s="25">
        <v>5</v>
      </c>
      <c r="H340" s="25">
        <v>4</v>
      </c>
      <c r="I340" s="26">
        <v>4311.3999999999996</v>
      </c>
      <c r="J340" s="26">
        <v>3151.2</v>
      </c>
      <c r="K340" s="26">
        <v>3021.4</v>
      </c>
      <c r="L340" s="27">
        <v>124</v>
      </c>
      <c r="M340" s="26">
        <f t="shared" si="70"/>
        <v>1039123.2</v>
      </c>
      <c r="N340" s="26">
        <v>0</v>
      </c>
      <c r="O340" s="26">
        <v>0</v>
      </c>
      <c r="P340" s="26">
        <v>0</v>
      </c>
      <c r="Q340" s="26">
        <f>'Таблица 3 '!C331</f>
        <v>1039123.2</v>
      </c>
      <c r="R340" s="26">
        <f t="shared" si="71"/>
        <v>1039123.2</v>
      </c>
      <c r="S340" s="26">
        <v>0</v>
      </c>
      <c r="T340" s="28">
        <f t="shared" si="49"/>
        <v>329.75476009139373</v>
      </c>
      <c r="U340" s="28">
        <v>329.75476009139373</v>
      </c>
      <c r="V340" s="29" t="s">
        <v>44</v>
      </c>
    </row>
    <row r="341" spans="1:24" ht="47.25" customHeight="1" x14ac:dyDescent="0.25">
      <c r="A341" s="23">
        <v>7</v>
      </c>
      <c r="B341" s="24" t="s">
        <v>418</v>
      </c>
      <c r="C341" s="23" t="s">
        <v>51</v>
      </c>
      <c r="D341" s="23">
        <v>1970</v>
      </c>
      <c r="E341" s="23" t="s">
        <v>38</v>
      </c>
      <c r="F341" s="23" t="s">
        <v>43</v>
      </c>
      <c r="G341" s="25">
        <v>5</v>
      </c>
      <c r="H341" s="25">
        <v>4</v>
      </c>
      <c r="I341" s="26">
        <v>4297</v>
      </c>
      <c r="J341" s="26">
        <v>3141</v>
      </c>
      <c r="K341" s="26">
        <v>3141</v>
      </c>
      <c r="L341" s="27">
        <v>136</v>
      </c>
      <c r="M341" s="26">
        <f t="shared" si="70"/>
        <v>2147637.6</v>
      </c>
      <c r="N341" s="26">
        <v>0</v>
      </c>
      <c r="O341" s="26">
        <v>0</v>
      </c>
      <c r="P341" s="26">
        <v>0</v>
      </c>
      <c r="Q341" s="26">
        <f>'Таблица 3 '!C332</f>
        <v>2147637.6</v>
      </c>
      <c r="R341" s="26">
        <f t="shared" si="71"/>
        <v>2147637.6</v>
      </c>
      <c r="S341" s="26">
        <v>0</v>
      </c>
      <c r="T341" s="28">
        <f t="shared" si="49"/>
        <v>683.74326647564476</v>
      </c>
      <c r="U341" s="28">
        <v>683.74326647564476</v>
      </c>
      <c r="V341" s="29" t="s">
        <v>44</v>
      </c>
    </row>
    <row r="342" spans="1:24" ht="47.25" customHeight="1" x14ac:dyDescent="0.25">
      <c r="A342" s="23">
        <v>8</v>
      </c>
      <c r="B342" s="24" t="s">
        <v>419</v>
      </c>
      <c r="C342" s="23" t="s">
        <v>51</v>
      </c>
      <c r="D342" s="23">
        <v>1962</v>
      </c>
      <c r="E342" s="23">
        <v>2009</v>
      </c>
      <c r="F342" s="23" t="s">
        <v>43</v>
      </c>
      <c r="G342" s="25">
        <v>3</v>
      </c>
      <c r="H342" s="25">
        <v>3</v>
      </c>
      <c r="I342" s="26">
        <v>2197</v>
      </c>
      <c r="J342" s="26">
        <v>1510.2</v>
      </c>
      <c r="K342" s="26">
        <v>1468.5</v>
      </c>
      <c r="L342" s="27">
        <v>57</v>
      </c>
      <c r="M342" s="26">
        <f t="shared" si="70"/>
        <v>760138.8</v>
      </c>
      <c r="N342" s="26">
        <v>0</v>
      </c>
      <c r="O342" s="26">
        <v>0</v>
      </c>
      <c r="P342" s="26">
        <v>0</v>
      </c>
      <c r="Q342" s="26">
        <f>'Таблица 3 '!C333</f>
        <v>760138.8</v>
      </c>
      <c r="R342" s="26">
        <f t="shared" si="71"/>
        <v>760138.8</v>
      </c>
      <c r="S342" s="26">
        <v>0</v>
      </c>
      <c r="T342" s="28">
        <f t="shared" si="49"/>
        <v>503.33651172030198</v>
      </c>
      <c r="U342" s="28">
        <v>503.33651172030198</v>
      </c>
      <c r="V342" s="29" t="s">
        <v>44</v>
      </c>
    </row>
    <row r="343" spans="1:24" ht="47.25" customHeight="1" x14ac:dyDescent="0.25">
      <c r="A343" s="23">
        <v>9</v>
      </c>
      <c r="B343" s="24" t="s">
        <v>420</v>
      </c>
      <c r="C343" s="23" t="s">
        <v>51</v>
      </c>
      <c r="D343" s="23">
        <v>1992</v>
      </c>
      <c r="E343" s="23" t="s">
        <v>38</v>
      </c>
      <c r="F343" s="23" t="s">
        <v>49</v>
      </c>
      <c r="G343" s="25">
        <v>5</v>
      </c>
      <c r="H343" s="25">
        <v>4</v>
      </c>
      <c r="I343" s="26">
        <v>3621.1</v>
      </c>
      <c r="J343" s="26">
        <v>3197.74</v>
      </c>
      <c r="K343" s="26">
        <v>2935.7</v>
      </c>
      <c r="L343" s="27">
        <v>113</v>
      </c>
      <c r="M343" s="26">
        <f t="shared" si="70"/>
        <v>1870000</v>
      </c>
      <c r="N343" s="26">
        <v>0</v>
      </c>
      <c r="O343" s="26">
        <v>0</v>
      </c>
      <c r="P343" s="26">
        <v>0</v>
      </c>
      <c r="Q343" s="26">
        <f>'Таблица 3 '!C334</f>
        <v>1870000</v>
      </c>
      <c r="R343" s="26">
        <f t="shared" si="71"/>
        <v>1870000</v>
      </c>
      <c r="S343" s="26">
        <v>0</v>
      </c>
      <c r="T343" s="28">
        <f t="shared" si="49"/>
        <v>584.78800652961161</v>
      </c>
      <c r="U343" s="28">
        <v>584.78800652961161</v>
      </c>
      <c r="V343" s="29" t="s">
        <v>44</v>
      </c>
    </row>
    <row r="344" spans="1:24" s="15" customFormat="1" ht="24" customHeight="1" x14ac:dyDescent="0.25">
      <c r="A344" s="328" t="s">
        <v>421</v>
      </c>
      <c r="B344" s="328"/>
      <c r="C344" s="17" t="s">
        <v>38</v>
      </c>
      <c r="D344" s="17" t="s">
        <v>38</v>
      </c>
      <c r="E344" s="17" t="s">
        <v>38</v>
      </c>
      <c r="F344" s="17" t="s">
        <v>38</v>
      </c>
      <c r="G344" s="18" t="s">
        <v>38</v>
      </c>
      <c r="H344" s="18" t="s">
        <v>38</v>
      </c>
      <c r="I344" s="19">
        <f>SUM(I345)</f>
        <v>1217.0999999999999</v>
      </c>
      <c r="J344" s="19">
        <f t="shared" ref="J344:S344" si="72">SUM(J345)</f>
        <v>731.7</v>
      </c>
      <c r="K344" s="19">
        <f t="shared" si="72"/>
        <v>731.7</v>
      </c>
      <c r="L344" s="20">
        <f t="shared" si="72"/>
        <v>28</v>
      </c>
      <c r="M344" s="19">
        <f t="shared" si="72"/>
        <v>338827.2</v>
      </c>
      <c r="N344" s="19">
        <f t="shared" si="72"/>
        <v>0</v>
      </c>
      <c r="O344" s="19">
        <f t="shared" si="72"/>
        <v>0</v>
      </c>
      <c r="P344" s="19">
        <f t="shared" si="72"/>
        <v>0</v>
      </c>
      <c r="Q344" s="19">
        <f t="shared" si="72"/>
        <v>338827.2</v>
      </c>
      <c r="R344" s="19">
        <f t="shared" si="72"/>
        <v>338827.2</v>
      </c>
      <c r="S344" s="19">
        <f t="shared" si="72"/>
        <v>0</v>
      </c>
      <c r="T344" s="30" t="s">
        <v>39</v>
      </c>
      <c r="U344" s="30" t="s">
        <v>39</v>
      </c>
      <c r="V344" s="21" t="s">
        <v>39</v>
      </c>
      <c r="W344" s="22"/>
      <c r="X344" s="22"/>
    </row>
    <row r="345" spans="1:24" ht="45.75" customHeight="1" x14ac:dyDescent="0.25">
      <c r="A345" s="23">
        <v>1</v>
      </c>
      <c r="B345" s="24" t="s">
        <v>422</v>
      </c>
      <c r="C345" s="23" t="s">
        <v>42</v>
      </c>
      <c r="D345" s="23">
        <v>1980</v>
      </c>
      <c r="E345" s="23" t="s">
        <v>39</v>
      </c>
      <c r="F345" s="23" t="s">
        <v>43</v>
      </c>
      <c r="G345" s="25">
        <v>2</v>
      </c>
      <c r="H345" s="25">
        <v>2</v>
      </c>
      <c r="I345" s="26">
        <v>1217.0999999999999</v>
      </c>
      <c r="J345" s="26">
        <v>731.7</v>
      </c>
      <c r="K345" s="26">
        <v>731.7</v>
      </c>
      <c r="L345" s="27">
        <v>28</v>
      </c>
      <c r="M345" s="26">
        <f>SUM(N345:Q345)</f>
        <v>338827.2</v>
      </c>
      <c r="N345" s="26">
        <v>0</v>
      </c>
      <c r="O345" s="26">
        <v>0</v>
      </c>
      <c r="P345" s="26">
        <v>0</v>
      </c>
      <c r="Q345" s="26">
        <f>'Таблица 3 '!C336</f>
        <v>338827.2</v>
      </c>
      <c r="R345" s="26">
        <f t="shared" si="71"/>
        <v>338827.2</v>
      </c>
      <c r="S345" s="26">
        <v>0</v>
      </c>
      <c r="T345" s="28">
        <f t="shared" si="49"/>
        <v>463.06847068470682</v>
      </c>
      <c r="U345" s="28">
        <v>463.06847068470682</v>
      </c>
      <c r="V345" s="29" t="s">
        <v>44</v>
      </c>
    </row>
    <row r="346" spans="1:24" s="15" customFormat="1" ht="21.6" customHeight="1" x14ac:dyDescent="0.25">
      <c r="A346" s="328" t="s">
        <v>423</v>
      </c>
      <c r="B346" s="328"/>
      <c r="C346" s="17" t="s">
        <v>38</v>
      </c>
      <c r="D346" s="17" t="s">
        <v>38</v>
      </c>
      <c r="E346" s="17" t="s">
        <v>38</v>
      </c>
      <c r="F346" s="17" t="s">
        <v>38</v>
      </c>
      <c r="G346" s="18" t="s">
        <v>38</v>
      </c>
      <c r="H346" s="18" t="s">
        <v>38</v>
      </c>
      <c r="I346" s="19">
        <f>I347</f>
        <v>611.4</v>
      </c>
      <c r="J346" s="19">
        <f t="shared" ref="J346:S346" si="73">J347</f>
        <v>611.4</v>
      </c>
      <c r="K346" s="19">
        <f t="shared" si="73"/>
        <v>251.2</v>
      </c>
      <c r="L346" s="20">
        <f t="shared" si="73"/>
        <v>31</v>
      </c>
      <c r="M346" s="19">
        <f t="shared" si="73"/>
        <v>971942.40000000002</v>
      </c>
      <c r="N346" s="19">
        <f t="shared" si="73"/>
        <v>0</v>
      </c>
      <c r="O346" s="19">
        <f t="shared" si="73"/>
        <v>0</v>
      </c>
      <c r="P346" s="19">
        <f t="shared" si="73"/>
        <v>0</v>
      </c>
      <c r="Q346" s="19">
        <f t="shared" si="73"/>
        <v>971942.40000000002</v>
      </c>
      <c r="R346" s="19">
        <f t="shared" si="73"/>
        <v>971942.40000000002</v>
      </c>
      <c r="S346" s="19">
        <f t="shared" si="73"/>
        <v>0</v>
      </c>
      <c r="T346" s="30" t="s">
        <v>39</v>
      </c>
      <c r="U346" s="30" t="s">
        <v>39</v>
      </c>
      <c r="V346" s="21" t="s">
        <v>39</v>
      </c>
      <c r="W346" s="22"/>
      <c r="X346" s="22"/>
    </row>
    <row r="347" spans="1:24" ht="45" x14ac:dyDescent="0.25">
      <c r="A347" s="23">
        <v>1</v>
      </c>
      <c r="B347" s="24" t="s">
        <v>424</v>
      </c>
      <c r="C347" s="23" t="s">
        <v>42</v>
      </c>
      <c r="D347" s="23" t="s">
        <v>237</v>
      </c>
      <c r="E347" s="23">
        <v>2019</v>
      </c>
      <c r="F347" s="23" t="s">
        <v>49</v>
      </c>
      <c r="G347" s="25">
        <v>2</v>
      </c>
      <c r="H347" s="25">
        <v>2</v>
      </c>
      <c r="I347" s="26">
        <v>611.4</v>
      </c>
      <c r="J347" s="26">
        <v>611.4</v>
      </c>
      <c r="K347" s="26">
        <v>251.2</v>
      </c>
      <c r="L347" s="27">
        <v>31</v>
      </c>
      <c r="M347" s="26">
        <f>SUM(N347:Q347)</f>
        <v>971942.40000000002</v>
      </c>
      <c r="N347" s="26">
        <v>0</v>
      </c>
      <c r="O347" s="26">
        <v>0</v>
      </c>
      <c r="P347" s="26">
        <v>0</v>
      </c>
      <c r="Q347" s="26">
        <f>'Таблица 3 '!C338</f>
        <v>971942.40000000002</v>
      </c>
      <c r="R347" s="26">
        <f t="shared" si="71"/>
        <v>971942.40000000002</v>
      </c>
      <c r="S347" s="26">
        <v>0</v>
      </c>
      <c r="T347" s="28">
        <f t="shared" si="49"/>
        <v>1589.6997055937195</v>
      </c>
      <c r="U347" s="28">
        <v>1589.6997055937195</v>
      </c>
      <c r="V347" s="29" t="s">
        <v>44</v>
      </c>
    </row>
    <row r="348" spans="1:24" s="15" customFormat="1" ht="23.45" customHeight="1" x14ac:dyDescent="0.25">
      <c r="A348" s="328" t="s">
        <v>425</v>
      </c>
      <c r="B348" s="328"/>
      <c r="C348" s="17" t="s">
        <v>38</v>
      </c>
      <c r="D348" s="17" t="s">
        <v>38</v>
      </c>
      <c r="E348" s="17" t="s">
        <v>38</v>
      </c>
      <c r="F348" s="17" t="s">
        <v>38</v>
      </c>
      <c r="G348" s="18" t="s">
        <v>38</v>
      </c>
      <c r="H348" s="18" t="s">
        <v>38</v>
      </c>
      <c r="I348" s="19">
        <f>I349+I354+I358</f>
        <v>10409.699999999999</v>
      </c>
      <c r="J348" s="19">
        <f t="shared" ref="J348:S348" si="74">J349+J354+J358</f>
        <v>9141.8200000000015</v>
      </c>
      <c r="K348" s="19">
        <f t="shared" si="74"/>
        <v>5528.0199999999995</v>
      </c>
      <c r="L348" s="20">
        <f t="shared" si="74"/>
        <v>302</v>
      </c>
      <c r="M348" s="19">
        <f t="shared" si="74"/>
        <v>6356880.6700000009</v>
      </c>
      <c r="N348" s="19">
        <f t="shared" si="74"/>
        <v>0</v>
      </c>
      <c r="O348" s="19">
        <f t="shared" si="74"/>
        <v>0</v>
      </c>
      <c r="P348" s="19">
        <f t="shared" si="74"/>
        <v>0</v>
      </c>
      <c r="Q348" s="19">
        <f t="shared" si="74"/>
        <v>6356880.6700000009</v>
      </c>
      <c r="R348" s="19">
        <f t="shared" si="74"/>
        <v>6356880.6700000009</v>
      </c>
      <c r="S348" s="19">
        <f t="shared" si="74"/>
        <v>0</v>
      </c>
      <c r="T348" s="30" t="s">
        <v>39</v>
      </c>
      <c r="U348" s="30" t="s">
        <v>39</v>
      </c>
      <c r="V348" s="21" t="s">
        <v>39</v>
      </c>
      <c r="W348" s="22"/>
      <c r="X348" s="22"/>
    </row>
    <row r="349" spans="1:24" s="15" customFormat="1" ht="21.6" customHeight="1" x14ac:dyDescent="0.25">
      <c r="A349" s="328" t="s">
        <v>426</v>
      </c>
      <c r="B349" s="328"/>
      <c r="C349" s="17" t="s">
        <v>38</v>
      </c>
      <c r="D349" s="17" t="s">
        <v>38</v>
      </c>
      <c r="E349" s="17" t="s">
        <v>38</v>
      </c>
      <c r="F349" s="17" t="s">
        <v>38</v>
      </c>
      <c r="G349" s="18" t="s">
        <v>38</v>
      </c>
      <c r="H349" s="18" t="s">
        <v>38</v>
      </c>
      <c r="I349" s="19">
        <f>SUM(I350:I353)</f>
        <v>8115.7</v>
      </c>
      <c r="J349" s="19">
        <f t="shared" ref="J349:S349" si="75">SUM(J350:J353)</f>
        <v>7074.3</v>
      </c>
      <c r="K349" s="19">
        <f t="shared" si="75"/>
        <v>3529.3</v>
      </c>
      <c r="L349" s="20">
        <f t="shared" si="75"/>
        <v>220</v>
      </c>
      <c r="M349" s="19">
        <f t="shared" si="75"/>
        <v>4523579.4700000007</v>
      </c>
      <c r="N349" s="19">
        <f t="shared" si="75"/>
        <v>0</v>
      </c>
      <c r="O349" s="19">
        <f t="shared" si="75"/>
        <v>0</v>
      </c>
      <c r="P349" s="19">
        <f t="shared" si="75"/>
        <v>0</v>
      </c>
      <c r="Q349" s="19">
        <f t="shared" si="75"/>
        <v>4523579.4700000007</v>
      </c>
      <c r="R349" s="19">
        <f t="shared" si="75"/>
        <v>4523579.4700000007</v>
      </c>
      <c r="S349" s="19">
        <f t="shared" si="75"/>
        <v>0</v>
      </c>
      <c r="T349" s="30" t="s">
        <v>39</v>
      </c>
      <c r="U349" s="30" t="s">
        <v>39</v>
      </c>
      <c r="V349" s="21" t="s">
        <v>39</v>
      </c>
      <c r="W349" s="22"/>
      <c r="X349" s="22"/>
    </row>
    <row r="350" spans="1:24" ht="42.75" customHeight="1" x14ac:dyDescent="0.25">
      <c r="A350" s="23">
        <v>1</v>
      </c>
      <c r="B350" s="24" t="s">
        <v>427</v>
      </c>
      <c r="C350" s="23" t="s">
        <v>51</v>
      </c>
      <c r="D350" s="23">
        <v>1989</v>
      </c>
      <c r="E350" s="23" t="s">
        <v>39</v>
      </c>
      <c r="F350" s="23" t="s">
        <v>43</v>
      </c>
      <c r="G350" s="25">
        <v>5</v>
      </c>
      <c r="H350" s="25">
        <v>5</v>
      </c>
      <c r="I350" s="26">
        <v>4440</v>
      </c>
      <c r="J350" s="26">
        <v>3894.8</v>
      </c>
      <c r="K350" s="26">
        <v>548.20000000000005</v>
      </c>
      <c r="L350" s="27">
        <v>124</v>
      </c>
      <c r="M350" s="26">
        <f t="shared" ref="M350:M353" si="76">SUM(N350:Q350)</f>
        <v>2327209.52</v>
      </c>
      <c r="N350" s="26">
        <v>0</v>
      </c>
      <c r="O350" s="26">
        <v>0</v>
      </c>
      <c r="P350" s="26">
        <v>0</v>
      </c>
      <c r="Q350" s="26">
        <f>'Таблица 3 '!C341</f>
        <v>2327209.52</v>
      </c>
      <c r="R350" s="26">
        <f t="shared" ref="R350:R351" si="77">Q350</f>
        <v>2327209.52</v>
      </c>
      <c r="S350" s="26">
        <v>0</v>
      </c>
      <c r="T350" s="28">
        <f t="shared" si="49"/>
        <v>597.51707918249974</v>
      </c>
      <c r="U350" s="28">
        <v>597.51707918249974</v>
      </c>
      <c r="V350" s="29" t="s">
        <v>44</v>
      </c>
    </row>
    <row r="351" spans="1:24" ht="42.75" customHeight="1" x14ac:dyDescent="0.25">
      <c r="A351" s="23">
        <v>2</v>
      </c>
      <c r="B351" s="24" t="s">
        <v>428</v>
      </c>
      <c r="C351" s="23" t="s">
        <v>51</v>
      </c>
      <c r="D351" s="23">
        <v>1982</v>
      </c>
      <c r="E351" s="23" t="s">
        <v>39</v>
      </c>
      <c r="F351" s="23" t="s">
        <v>43</v>
      </c>
      <c r="G351" s="25">
        <v>5</v>
      </c>
      <c r="H351" s="25">
        <v>5</v>
      </c>
      <c r="I351" s="26">
        <v>3165</v>
      </c>
      <c r="J351" s="26">
        <v>2762.7</v>
      </c>
      <c r="K351" s="26">
        <v>2564.3000000000002</v>
      </c>
      <c r="L351" s="27">
        <v>82</v>
      </c>
      <c r="M351" s="26">
        <f t="shared" si="76"/>
        <v>1988017.13</v>
      </c>
      <c r="N351" s="26">
        <v>0</v>
      </c>
      <c r="O351" s="26">
        <v>0</v>
      </c>
      <c r="P351" s="26">
        <v>0</v>
      </c>
      <c r="Q351" s="26">
        <f>'Таблица 3 '!C342</f>
        <v>1988017.13</v>
      </c>
      <c r="R351" s="26">
        <f t="shared" si="77"/>
        <v>1988017.13</v>
      </c>
      <c r="S351" s="26">
        <v>0</v>
      </c>
      <c r="T351" s="28">
        <f t="shared" si="49"/>
        <v>719.59211278821442</v>
      </c>
      <c r="U351" s="28">
        <v>719.59211278821442</v>
      </c>
      <c r="V351" s="29" t="s">
        <v>44</v>
      </c>
    </row>
    <row r="352" spans="1:24" ht="42.75" customHeight="1" x14ac:dyDescent="0.25">
      <c r="A352" s="23">
        <v>3</v>
      </c>
      <c r="B352" s="24" t="s">
        <v>429</v>
      </c>
      <c r="C352" s="23" t="s">
        <v>42</v>
      </c>
      <c r="D352" s="23" t="s">
        <v>430</v>
      </c>
      <c r="E352" s="23" t="s">
        <v>39</v>
      </c>
      <c r="F352" s="23" t="s">
        <v>313</v>
      </c>
      <c r="G352" s="25">
        <v>1</v>
      </c>
      <c r="H352" s="25">
        <v>4</v>
      </c>
      <c r="I352" s="26">
        <v>251</v>
      </c>
      <c r="J352" s="26">
        <v>172</v>
      </c>
      <c r="K352" s="26">
        <v>172</v>
      </c>
      <c r="L352" s="27">
        <v>7</v>
      </c>
      <c r="M352" s="26">
        <f t="shared" si="76"/>
        <v>56293.88</v>
      </c>
      <c r="N352" s="26">
        <v>0</v>
      </c>
      <c r="O352" s="26">
        <v>0</v>
      </c>
      <c r="P352" s="26">
        <v>0</v>
      </c>
      <c r="Q352" s="26">
        <f>'Таблица 3 '!C343</f>
        <v>56293.88</v>
      </c>
      <c r="R352" s="26">
        <f t="shared" si="71"/>
        <v>56293.88</v>
      </c>
      <c r="S352" s="26">
        <v>0</v>
      </c>
      <c r="T352" s="28">
        <f t="shared" si="49"/>
        <v>327.28999999999996</v>
      </c>
      <c r="U352" s="28">
        <v>327.28999999999996</v>
      </c>
      <c r="V352" s="29" t="s">
        <v>44</v>
      </c>
    </row>
    <row r="353" spans="1:24" ht="42.75" customHeight="1" x14ac:dyDescent="0.25">
      <c r="A353" s="23">
        <v>4</v>
      </c>
      <c r="B353" s="24" t="s">
        <v>431</v>
      </c>
      <c r="C353" s="23" t="s">
        <v>42</v>
      </c>
      <c r="D353" s="23">
        <v>1984</v>
      </c>
      <c r="E353" s="23" t="s">
        <v>39</v>
      </c>
      <c r="F353" s="23" t="s">
        <v>313</v>
      </c>
      <c r="G353" s="25">
        <v>1</v>
      </c>
      <c r="H353" s="25">
        <v>3</v>
      </c>
      <c r="I353" s="26">
        <v>259.7</v>
      </c>
      <c r="J353" s="26">
        <v>244.8</v>
      </c>
      <c r="K353" s="26">
        <v>244.8</v>
      </c>
      <c r="L353" s="27">
        <v>7</v>
      </c>
      <c r="M353" s="26">
        <f t="shared" si="76"/>
        <v>152058.94</v>
      </c>
      <c r="N353" s="26">
        <v>0</v>
      </c>
      <c r="O353" s="26">
        <v>0</v>
      </c>
      <c r="P353" s="26">
        <v>0</v>
      </c>
      <c r="Q353" s="26">
        <f>'Таблица 3 '!C344</f>
        <v>152058.94</v>
      </c>
      <c r="R353" s="26">
        <f t="shared" si="71"/>
        <v>152058.94</v>
      </c>
      <c r="S353" s="26">
        <v>0</v>
      </c>
      <c r="T353" s="28">
        <f t="shared" si="49"/>
        <v>621.15580065359472</v>
      </c>
      <c r="U353" s="28">
        <v>621.15580065359472</v>
      </c>
      <c r="V353" s="29" t="s">
        <v>44</v>
      </c>
    </row>
    <row r="354" spans="1:24" s="15" customFormat="1" ht="21.6" customHeight="1" x14ac:dyDescent="0.25">
      <c r="A354" s="328" t="s">
        <v>432</v>
      </c>
      <c r="B354" s="328"/>
      <c r="C354" s="17" t="s">
        <v>38</v>
      </c>
      <c r="D354" s="17" t="s">
        <v>38</v>
      </c>
      <c r="E354" s="17" t="s">
        <v>38</v>
      </c>
      <c r="F354" s="17" t="s">
        <v>38</v>
      </c>
      <c r="G354" s="18" t="s">
        <v>38</v>
      </c>
      <c r="H354" s="18" t="s">
        <v>38</v>
      </c>
      <c r="I354" s="19">
        <f>SUM(I355:I357)</f>
        <v>1891.2</v>
      </c>
      <c r="J354" s="19">
        <f t="shared" ref="J354:S354" si="78">SUM(J355:J357)</f>
        <v>1728.4</v>
      </c>
      <c r="K354" s="19">
        <f t="shared" si="78"/>
        <v>1659.6</v>
      </c>
      <c r="L354" s="20">
        <f t="shared" si="78"/>
        <v>66</v>
      </c>
      <c r="M354" s="19">
        <f t="shared" si="78"/>
        <v>1465044.0499999998</v>
      </c>
      <c r="N354" s="19">
        <f t="shared" si="78"/>
        <v>0</v>
      </c>
      <c r="O354" s="19">
        <f t="shared" si="78"/>
        <v>0</v>
      </c>
      <c r="P354" s="19">
        <f t="shared" si="78"/>
        <v>0</v>
      </c>
      <c r="Q354" s="19">
        <f t="shared" si="78"/>
        <v>1465044.0499999998</v>
      </c>
      <c r="R354" s="19">
        <f t="shared" si="78"/>
        <v>1465044.0499999998</v>
      </c>
      <c r="S354" s="19">
        <f t="shared" si="78"/>
        <v>0</v>
      </c>
      <c r="T354" s="30" t="s">
        <v>39</v>
      </c>
      <c r="U354" s="30" t="s">
        <v>39</v>
      </c>
      <c r="V354" s="21" t="s">
        <v>39</v>
      </c>
      <c r="W354" s="22"/>
      <c r="X354" s="22"/>
    </row>
    <row r="355" spans="1:24" ht="45" x14ac:dyDescent="0.25">
      <c r="A355" s="23">
        <v>1</v>
      </c>
      <c r="B355" s="24" t="s">
        <v>433</v>
      </c>
      <c r="C355" s="23" t="s">
        <v>42</v>
      </c>
      <c r="D355" s="23">
        <v>1974</v>
      </c>
      <c r="E355" s="23" t="s">
        <v>39</v>
      </c>
      <c r="F355" s="23" t="s">
        <v>43</v>
      </c>
      <c r="G355" s="25">
        <v>2</v>
      </c>
      <c r="H355" s="25">
        <v>2</v>
      </c>
      <c r="I355" s="26">
        <v>739.6</v>
      </c>
      <c r="J355" s="26">
        <v>700.8</v>
      </c>
      <c r="K355" s="26">
        <v>664</v>
      </c>
      <c r="L355" s="27">
        <v>26</v>
      </c>
      <c r="M355" s="26">
        <f t="shared" ref="M355:M357" si="79">SUM(N355:Q355)</f>
        <v>292437.59999999998</v>
      </c>
      <c r="N355" s="26">
        <v>0</v>
      </c>
      <c r="O355" s="26">
        <v>0</v>
      </c>
      <c r="P355" s="26">
        <v>0</v>
      </c>
      <c r="Q355" s="26">
        <f>'Таблица 3 '!C346</f>
        <v>292437.59999999998</v>
      </c>
      <c r="R355" s="26">
        <f t="shared" si="71"/>
        <v>292437.59999999998</v>
      </c>
      <c r="S355" s="26">
        <v>0</v>
      </c>
      <c r="T355" s="28">
        <f t="shared" si="49"/>
        <v>417.29109589041093</v>
      </c>
      <c r="U355" s="28">
        <v>417.29109589041093</v>
      </c>
      <c r="V355" s="29" t="s">
        <v>44</v>
      </c>
    </row>
    <row r="356" spans="1:24" ht="45" x14ac:dyDescent="0.25">
      <c r="A356" s="23">
        <v>2</v>
      </c>
      <c r="B356" s="24" t="s">
        <v>434</v>
      </c>
      <c r="C356" s="23" t="s">
        <v>42</v>
      </c>
      <c r="D356" s="23">
        <v>1972</v>
      </c>
      <c r="E356" s="23" t="s">
        <v>39</v>
      </c>
      <c r="F356" s="23" t="s">
        <v>435</v>
      </c>
      <c r="G356" s="25">
        <v>2</v>
      </c>
      <c r="H356" s="25">
        <v>2</v>
      </c>
      <c r="I356" s="26">
        <v>571.6</v>
      </c>
      <c r="J356" s="26">
        <v>511.6</v>
      </c>
      <c r="K356" s="26">
        <v>511.6</v>
      </c>
      <c r="L356" s="27">
        <v>23</v>
      </c>
      <c r="M356" s="26">
        <f t="shared" si="79"/>
        <v>410826</v>
      </c>
      <c r="N356" s="26">
        <v>0</v>
      </c>
      <c r="O356" s="26">
        <v>0</v>
      </c>
      <c r="P356" s="26">
        <v>0</v>
      </c>
      <c r="Q356" s="26">
        <f>'Таблица 3 '!C347</f>
        <v>410826</v>
      </c>
      <c r="R356" s="26">
        <f t="shared" si="71"/>
        <v>410826</v>
      </c>
      <c r="S356" s="26">
        <v>0</v>
      </c>
      <c r="T356" s="28">
        <f t="shared" si="49"/>
        <v>803.02189210320557</v>
      </c>
      <c r="U356" s="28">
        <v>803.02189210320557</v>
      </c>
      <c r="V356" s="29" t="s">
        <v>44</v>
      </c>
    </row>
    <row r="357" spans="1:24" ht="45" x14ac:dyDescent="0.25">
      <c r="A357" s="23">
        <v>3</v>
      </c>
      <c r="B357" s="24" t="s">
        <v>436</v>
      </c>
      <c r="C357" s="23" t="s">
        <v>42</v>
      </c>
      <c r="D357" s="23" t="s">
        <v>437</v>
      </c>
      <c r="E357" s="23" t="s">
        <v>39</v>
      </c>
      <c r="F357" s="23" t="s">
        <v>64</v>
      </c>
      <c r="G357" s="25">
        <v>2</v>
      </c>
      <c r="H357" s="25">
        <v>2</v>
      </c>
      <c r="I357" s="26">
        <v>580</v>
      </c>
      <c r="J357" s="26">
        <v>516</v>
      </c>
      <c r="K357" s="26">
        <v>484</v>
      </c>
      <c r="L357" s="27">
        <v>17</v>
      </c>
      <c r="M357" s="26">
        <f t="shared" si="79"/>
        <v>761780.45</v>
      </c>
      <c r="N357" s="26">
        <v>0</v>
      </c>
      <c r="O357" s="26">
        <v>0</v>
      </c>
      <c r="P357" s="26">
        <v>0</v>
      </c>
      <c r="Q357" s="26">
        <f>'Таблица 3 '!C348</f>
        <v>761780.45</v>
      </c>
      <c r="R357" s="26">
        <f t="shared" si="71"/>
        <v>761780.45</v>
      </c>
      <c r="S357" s="26">
        <v>0</v>
      </c>
      <c r="T357" s="28">
        <f t="shared" si="49"/>
        <v>1476.3187015503875</v>
      </c>
      <c r="U357" s="28">
        <v>1476.3187015503875</v>
      </c>
      <c r="V357" s="29" t="s">
        <v>44</v>
      </c>
    </row>
    <row r="358" spans="1:24" s="15" customFormat="1" ht="21" customHeight="1" x14ac:dyDescent="0.25">
      <c r="A358" s="328" t="s">
        <v>438</v>
      </c>
      <c r="B358" s="328"/>
      <c r="C358" s="31" t="s">
        <v>38</v>
      </c>
      <c r="D358" s="17" t="s">
        <v>38</v>
      </c>
      <c r="E358" s="17" t="s">
        <v>38</v>
      </c>
      <c r="F358" s="17" t="s">
        <v>38</v>
      </c>
      <c r="G358" s="18" t="s">
        <v>38</v>
      </c>
      <c r="H358" s="18" t="s">
        <v>38</v>
      </c>
      <c r="I358" s="19">
        <f>I359</f>
        <v>402.8</v>
      </c>
      <c r="J358" s="19">
        <f t="shared" ref="J358:S360" si="80">J359</f>
        <v>339.12</v>
      </c>
      <c r="K358" s="19">
        <f t="shared" si="80"/>
        <v>339.12</v>
      </c>
      <c r="L358" s="20">
        <f t="shared" si="80"/>
        <v>16</v>
      </c>
      <c r="M358" s="19">
        <f t="shared" si="80"/>
        <v>368257.15</v>
      </c>
      <c r="N358" s="19">
        <f t="shared" si="80"/>
        <v>0</v>
      </c>
      <c r="O358" s="19">
        <f t="shared" si="80"/>
        <v>0</v>
      </c>
      <c r="P358" s="19">
        <f t="shared" si="80"/>
        <v>0</v>
      </c>
      <c r="Q358" s="19">
        <f t="shared" si="80"/>
        <v>368257.15</v>
      </c>
      <c r="R358" s="19">
        <f t="shared" si="80"/>
        <v>368257.15</v>
      </c>
      <c r="S358" s="19">
        <f t="shared" si="80"/>
        <v>0</v>
      </c>
      <c r="T358" s="30" t="s">
        <v>39</v>
      </c>
      <c r="U358" s="30" t="s">
        <v>39</v>
      </c>
      <c r="V358" s="21" t="s">
        <v>39</v>
      </c>
      <c r="W358" s="22"/>
      <c r="X358" s="22"/>
    </row>
    <row r="359" spans="1:24" ht="45" x14ac:dyDescent="0.25">
      <c r="A359" s="23">
        <v>1</v>
      </c>
      <c r="B359" s="24" t="s">
        <v>439</v>
      </c>
      <c r="C359" s="23" t="s">
        <v>42</v>
      </c>
      <c r="D359" s="23" t="s">
        <v>72</v>
      </c>
      <c r="E359" s="23" t="s">
        <v>39</v>
      </c>
      <c r="F359" s="23" t="s">
        <v>64</v>
      </c>
      <c r="G359" s="25">
        <v>2</v>
      </c>
      <c r="H359" s="25">
        <v>2</v>
      </c>
      <c r="I359" s="26">
        <v>402.8</v>
      </c>
      <c r="J359" s="26">
        <v>339.12</v>
      </c>
      <c r="K359" s="26">
        <v>339.12</v>
      </c>
      <c r="L359" s="27">
        <v>16</v>
      </c>
      <c r="M359" s="26">
        <f>SUM(N359:Q359)</f>
        <v>368257.15</v>
      </c>
      <c r="N359" s="26">
        <v>0</v>
      </c>
      <c r="O359" s="26">
        <v>0</v>
      </c>
      <c r="P359" s="26">
        <v>0</v>
      </c>
      <c r="Q359" s="26">
        <f>'Таблица 3 '!C350</f>
        <v>368257.15</v>
      </c>
      <c r="R359" s="26">
        <f t="shared" si="71"/>
        <v>368257.15</v>
      </c>
      <c r="S359" s="26">
        <v>0</v>
      </c>
      <c r="T359" s="28">
        <f t="shared" si="49"/>
        <v>1085.9198808681294</v>
      </c>
      <c r="U359" s="28">
        <v>1085.9198808681294</v>
      </c>
      <c r="V359" s="29" t="s">
        <v>44</v>
      </c>
    </row>
    <row r="360" spans="1:24" s="15" customFormat="1" ht="27" customHeight="1" x14ac:dyDescent="0.25">
      <c r="A360" s="328" t="s">
        <v>440</v>
      </c>
      <c r="B360" s="328"/>
      <c r="C360" s="17" t="s">
        <v>38</v>
      </c>
      <c r="D360" s="17" t="s">
        <v>38</v>
      </c>
      <c r="E360" s="17" t="s">
        <v>38</v>
      </c>
      <c r="F360" s="17" t="s">
        <v>38</v>
      </c>
      <c r="G360" s="18" t="s">
        <v>38</v>
      </c>
      <c r="H360" s="18" t="s">
        <v>38</v>
      </c>
      <c r="I360" s="19">
        <f>I361</f>
        <v>1417.3</v>
      </c>
      <c r="J360" s="19">
        <f t="shared" si="80"/>
        <v>1186.0999999999999</v>
      </c>
      <c r="K360" s="19">
        <f t="shared" si="80"/>
        <v>1186.0999999999999</v>
      </c>
      <c r="L360" s="20">
        <f t="shared" si="80"/>
        <v>58</v>
      </c>
      <c r="M360" s="19">
        <f t="shared" si="80"/>
        <v>268038.92000000004</v>
      </c>
      <c r="N360" s="19">
        <f t="shared" si="80"/>
        <v>0</v>
      </c>
      <c r="O360" s="19">
        <f t="shared" si="80"/>
        <v>0</v>
      </c>
      <c r="P360" s="19">
        <f t="shared" si="80"/>
        <v>0</v>
      </c>
      <c r="Q360" s="19">
        <f t="shared" si="80"/>
        <v>268038.92000000004</v>
      </c>
      <c r="R360" s="19">
        <f t="shared" si="80"/>
        <v>268038.92000000004</v>
      </c>
      <c r="S360" s="19">
        <f t="shared" si="80"/>
        <v>0</v>
      </c>
      <c r="T360" s="30" t="s">
        <v>39</v>
      </c>
      <c r="U360" s="30" t="s">
        <v>39</v>
      </c>
      <c r="V360" s="21" t="s">
        <v>39</v>
      </c>
      <c r="W360" s="22"/>
      <c r="X360" s="22"/>
    </row>
    <row r="361" spans="1:24" s="15" customFormat="1" ht="22.15" customHeight="1" x14ac:dyDescent="0.25">
      <c r="A361" s="328" t="s">
        <v>441</v>
      </c>
      <c r="B361" s="328"/>
      <c r="C361" s="17" t="s">
        <v>38</v>
      </c>
      <c r="D361" s="17" t="s">
        <v>38</v>
      </c>
      <c r="E361" s="17" t="s">
        <v>38</v>
      </c>
      <c r="F361" s="17" t="s">
        <v>38</v>
      </c>
      <c r="G361" s="18" t="s">
        <v>38</v>
      </c>
      <c r="H361" s="18" t="s">
        <v>38</v>
      </c>
      <c r="I361" s="19">
        <f>SUM(I362:I363)</f>
        <v>1417.3</v>
      </c>
      <c r="J361" s="19">
        <f t="shared" ref="J361:S361" si="81">SUM(J362:J363)</f>
        <v>1186.0999999999999</v>
      </c>
      <c r="K361" s="19">
        <f t="shared" si="81"/>
        <v>1186.0999999999999</v>
      </c>
      <c r="L361" s="20">
        <f t="shared" si="81"/>
        <v>58</v>
      </c>
      <c r="M361" s="19">
        <f t="shared" si="81"/>
        <v>268038.92000000004</v>
      </c>
      <c r="N361" s="19">
        <f t="shared" si="81"/>
        <v>0</v>
      </c>
      <c r="O361" s="19">
        <f t="shared" si="81"/>
        <v>0</v>
      </c>
      <c r="P361" s="19">
        <f t="shared" si="81"/>
        <v>0</v>
      </c>
      <c r="Q361" s="19">
        <f t="shared" si="81"/>
        <v>268038.92000000004</v>
      </c>
      <c r="R361" s="19">
        <f t="shared" si="81"/>
        <v>268038.92000000004</v>
      </c>
      <c r="S361" s="19">
        <f t="shared" si="81"/>
        <v>0</v>
      </c>
      <c r="T361" s="30" t="s">
        <v>39</v>
      </c>
      <c r="U361" s="30" t="s">
        <v>39</v>
      </c>
      <c r="V361" s="21" t="s">
        <v>39</v>
      </c>
      <c r="W361" s="22"/>
      <c r="X361" s="22"/>
    </row>
    <row r="362" spans="1:24" ht="48" customHeight="1" x14ac:dyDescent="0.25">
      <c r="A362" s="23">
        <v>1</v>
      </c>
      <c r="B362" s="24" t="s">
        <v>442</v>
      </c>
      <c r="C362" s="23" t="s">
        <v>42</v>
      </c>
      <c r="D362" s="23" t="s">
        <v>95</v>
      </c>
      <c r="E362" s="23" t="s">
        <v>39</v>
      </c>
      <c r="F362" s="23" t="s">
        <v>64</v>
      </c>
      <c r="G362" s="25">
        <v>2</v>
      </c>
      <c r="H362" s="25">
        <v>2</v>
      </c>
      <c r="I362" s="26">
        <v>696.4</v>
      </c>
      <c r="J362" s="26">
        <v>644.4</v>
      </c>
      <c r="K362" s="26">
        <v>644.4</v>
      </c>
      <c r="L362" s="27">
        <v>33</v>
      </c>
      <c r="M362" s="26">
        <f t="shared" ref="M362:M363" si="82">SUM(N362:Q362)</f>
        <v>133310.42000000001</v>
      </c>
      <c r="N362" s="26">
        <v>0</v>
      </c>
      <c r="O362" s="26">
        <v>0</v>
      </c>
      <c r="P362" s="26">
        <v>0</v>
      </c>
      <c r="Q362" s="26">
        <f>'Таблица 3 '!C353</f>
        <v>133310.42000000001</v>
      </c>
      <c r="R362" s="26">
        <f t="shared" si="71"/>
        <v>133310.42000000001</v>
      </c>
      <c r="S362" s="26">
        <v>0</v>
      </c>
      <c r="T362" s="28">
        <f t="shared" si="49"/>
        <v>206.87526381129734</v>
      </c>
      <c r="U362" s="28">
        <v>206.87526381129734</v>
      </c>
      <c r="V362" s="29" t="s">
        <v>44</v>
      </c>
    </row>
    <row r="363" spans="1:24" ht="48" customHeight="1" x14ac:dyDescent="0.25">
      <c r="A363" s="23">
        <v>2</v>
      </c>
      <c r="B363" s="24" t="s">
        <v>443</v>
      </c>
      <c r="C363" s="23" t="s">
        <v>42</v>
      </c>
      <c r="D363" s="23" t="s">
        <v>177</v>
      </c>
      <c r="E363" s="23" t="s">
        <v>39</v>
      </c>
      <c r="F363" s="23" t="s">
        <v>64</v>
      </c>
      <c r="G363" s="25">
        <v>2</v>
      </c>
      <c r="H363" s="25">
        <v>3</v>
      </c>
      <c r="I363" s="26">
        <v>720.9</v>
      </c>
      <c r="J363" s="26">
        <v>541.70000000000005</v>
      </c>
      <c r="K363" s="26">
        <v>541.70000000000005</v>
      </c>
      <c r="L363" s="27">
        <v>25</v>
      </c>
      <c r="M363" s="26">
        <f t="shared" si="82"/>
        <v>134728.5</v>
      </c>
      <c r="N363" s="26">
        <v>0</v>
      </c>
      <c r="O363" s="26">
        <v>0</v>
      </c>
      <c r="P363" s="26">
        <v>0</v>
      </c>
      <c r="Q363" s="26">
        <f>'Таблица 3 '!C354</f>
        <v>134728.5</v>
      </c>
      <c r="R363" s="26">
        <f t="shared" si="71"/>
        <v>134728.5</v>
      </c>
      <c r="S363" s="26">
        <v>0</v>
      </c>
      <c r="T363" s="28">
        <f t="shared" si="49"/>
        <v>248.71423297027874</v>
      </c>
      <c r="U363" s="28">
        <v>248.71423297027874</v>
      </c>
      <c r="V363" s="29" t="s">
        <v>44</v>
      </c>
    </row>
    <row r="364" spans="1:24" s="15" customFormat="1" ht="24" customHeight="1" x14ac:dyDescent="0.25">
      <c r="A364" s="328" t="s">
        <v>444</v>
      </c>
      <c r="B364" s="328"/>
      <c r="C364" s="17" t="s">
        <v>38</v>
      </c>
      <c r="D364" s="17" t="s">
        <v>38</v>
      </c>
      <c r="E364" s="17" t="s">
        <v>38</v>
      </c>
      <c r="F364" s="17" t="s">
        <v>38</v>
      </c>
      <c r="G364" s="18" t="s">
        <v>38</v>
      </c>
      <c r="H364" s="18" t="s">
        <v>38</v>
      </c>
      <c r="I364" s="19">
        <f>I365+I369+I376</f>
        <v>44273.1</v>
      </c>
      <c r="J364" s="19">
        <f t="shared" ref="J364:S364" si="83">J365+J369+J376</f>
        <v>34123.259999999995</v>
      </c>
      <c r="K364" s="19">
        <f t="shared" si="83"/>
        <v>29352.260000000002</v>
      </c>
      <c r="L364" s="20">
        <f t="shared" si="83"/>
        <v>1472</v>
      </c>
      <c r="M364" s="19">
        <f t="shared" si="83"/>
        <v>26301443.139999993</v>
      </c>
      <c r="N364" s="19">
        <f t="shared" si="83"/>
        <v>0</v>
      </c>
      <c r="O364" s="19">
        <f t="shared" si="83"/>
        <v>0</v>
      </c>
      <c r="P364" s="19">
        <f t="shared" si="83"/>
        <v>0</v>
      </c>
      <c r="Q364" s="19">
        <f t="shared" si="83"/>
        <v>26301443.139999993</v>
      </c>
      <c r="R364" s="19">
        <f t="shared" si="83"/>
        <v>26301443.139999993</v>
      </c>
      <c r="S364" s="19">
        <f t="shared" si="83"/>
        <v>0</v>
      </c>
      <c r="T364" s="30" t="s">
        <v>39</v>
      </c>
      <c r="U364" s="30" t="s">
        <v>39</v>
      </c>
      <c r="V364" s="21" t="s">
        <v>39</v>
      </c>
      <c r="W364" s="22"/>
      <c r="X364" s="22"/>
    </row>
    <row r="365" spans="1:24" s="15" customFormat="1" ht="20.45" customHeight="1" x14ac:dyDescent="0.25">
      <c r="A365" s="328" t="s">
        <v>445</v>
      </c>
      <c r="B365" s="328"/>
      <c r="C365" s="17" t="s">
        <v>38</v>
      </c>
      <c r="D365" s="17" t="s">
        <v>38</v>
      </c>
      <c r="E365" s="17" t="s">
        <v>38</v>
      </c>
      <c r="F365" s="17" t="s">
        <v>38</v>
      </c>
      <c r="G365" s="18" t="s">
        <v>38</v>
      </c>
      <c r="H365" s="18" t="s">
        <v>38</v>
      </c>
      <c r="I365" s="19">
        <f>SUM(I366:I368)</f>
        <v>10112.799999999999</v>
      </c>
      <c r="J365" s="19">
        <f t="shared" ref="J365:S365" si="84">SUM(J366:J368)</f>
        <v>9221.1</v>
      </c>
      <c r="K365" s="19">
        <f t="shared" si="84"/>
        <v>8973.880000000001</v>
      </c>
      <c r="L365" s="20">
        <f t="shared" si="84"/>
        <v>372</v>
      </c>
      <c r="M365" s="19">
        <f t="shared" si="84"/>
        <v>11349446.059999999</v>
      </c>
      <c r="N365" s="19">
        <f t="shared" si="84"/>
        <v>0</v>
      </c>
      <c r="O365" s="19">
        <f t="shared" si="84"/>
        <v>0</v>
      </c>
      <c r="P365" s="19">
        <f t="shared" si="84"/>
        <v>0</v>
      </c>
      <c r="Q365" s="19">
        <f t="shared" si="84"/>
        <v>11349446.059999999</v>
      </c>
      <c r="R365" s="19">
        <f t="shared" si="84"/>
        <v>11349446.059999999</v>
      </c>
      <c r="S365" s="19">
        <f t="shared" si="84"/>
        <v>0</v>
      </c>
      <c r="T365" s="30" t="s">
        <v>39</v>
      </c>
      <c r="U365" s="30" t="s">
        <v>39</v>
      </c>
      <c r="V365" s="21" t="s">
        <v>39</v>
      </c>
      <c r="W365" s="22"/>
      <c r="X365" s="22"/>
    </row>
    <row r="366" spans="1:24" ht="48" customHeight="1" x14ac:dyDescent="0.25">
      <c r="A366" s="23">
        <v>1</v>
      </c>
      <c r="B366" s="24" t="s">
        <v>446</v>
      </c>
      <c r="C366" s="23" t="s">
        <v>42</v>
      </c>
      <c r="D366" s="23">
        <v>1972</v>
      </c>
      <c r="E366" s="23" t="s">
        <v>39</v>
      </c>
      <c r="F366" s="23" t="s">
        <v>49</v>
      </c>
      <c r="G366" s="25">
        <v>5</v>
      </c>
      <c r="H366" s="25">
        <v>4</v>
      </c>
      <c r="I366" s="26">
        <v>3474.6</v>
      </c>
      <c r="J366" s="26">
        <v>3473</v>
      </c>
      <c r="K366" s="26">
        <v>3473</v>
      </c>
      <c r="L366" s="27">
        <v>100</v>
      </c>
      <c r="M366" s="26">
        <f t="shared" ref="M366:M368" si="85">SUM(N366:Q366)</f>
        <v>2632053.6</v>
      </c>
      <c r="N366" s="26">
        <v>0</v>
      </c>
      <c r="O366" s="26">
        <v>0</v>
      </c>
      <c r="P366" s="26">
        <v>0</v>
      </c>
      <c r="Q366" s="26">
        <f>'Таблица 3 '!C357</f>
        <v>2632053.6</v>
      </c>
      <c r="R366" s="26">
        <f t="shared" si="71"/>
        <v>2632053.6</v>
      </c>
      <c r="S366" s="26">
        <v>0</v>
      </c>
      <c r="T366" s="28">
        <f t="shared" si="49"/>
        <v>757.86167578462425</v>
      </c>
      <c r="U366" s="28">
        <v>757.86167578462425</v>
      </c>
      <c r="V366" s="29" t="s">
        <v>44</v>
      </c>
    </row>
    <row r="367" spans="1:24" ht="48" customHeight="1" x14ac:dyDescent="0.25">
      <c r="A367" s="23">
        <v>2</v>
      </c>
      <c r="B367" s="24" t="s">
        <v>447</v>
      </c>
      <c r="C367" s="23" t="s">
        <v>42</v>
      </c>
      <c r="D367" s="23">
        <v>1978</v>
      </c>
      <c r="E367" s="23" t="s">
        <v>38</v>
      </c>
      <c r="F367" s="23" t="s">
        <v>43</v>
      </c>
      <c r="G367" s="25">
        <v>5</v>
      </c>
      <c r="H367" s="25">
        <v>4</v>
      </c>
      <c r="I367" s="26">
        <v>2590.9</v>
      </c>
      <c r="J367" s="26">
        <v>2074.5</v>
      </c>
      <c r="K367" s="26">
        <v>2074.5</v>
      </c>
      <c r="L367" s="27">
        <v>136</v>
      </c>
      <c r="M367" s="26">
        <f t="shared" si="85"/>
        <v>2525340</v>
      </c>
      <c r="N367" s="26">
        <v>0</v>
      </c>
      <c r="O367" s="26">
        <v>0</v>
      </c>
      <c r="P367" s="26">
        <v>0</v>
      </c>
      <c r="Q367" s="26">
        <f>'Таблица 3 '!C358</f>
        <v>2525340</v>
      </c>
      <c r="R367" s="26">
        <f t="shared" si="71"/>
        <v>2525340</v>
      </c>
      <c r="S367" s="26">
        <v>0</v>
      </c>
      <c r="T367" s="28">
        <f t="shared" ref="T367:T430" si="86">M367/J367</f>
        <v>1217.3246565437455</v>
      </c>
      <c r="U367" s="28">
        <v>1217.3246565437455</v>
      </c>
      <c r="V367" s="29" t="s">
        <v>44</v>
      </c>
    </row>
    <row r="368" spans="1:24" ht="48" customHeight="1" x14ac:dyDescent="0.25">
      <c r="A368" s="23">
        <v>3</v>
      </c>
      <c r="B368" s="24" t="s">
        <v>448</v>
      </c>
      <c r="C368" s="23" t="s">
        <v>42</v>
      </c>
      <c r="D368" s="23">
        <v>1985</v>
      </c>
      <c r="E368" s="23" t="s">
        <v>38</v>
      </c>
      <c r="F368" s="23" t="s">
        <v>49</v>
      </c>
      <c r="G368" s="25">
        <v>5</v>
      </c>
      <c r="H368" s="25">
        <v>5</v>
      </c>
      <c r="I368" s="26">
        <v>4047.3</v>
      </c>
      <c r="J368" s="26">
        <v>3673.6</v>
      </c>
      <c r="K368" s="26">
        <v>3426.38</v>
      </c>
      <c r="L368" s="27">
        <v>136</v>
      </c>
      <c r="M368" s="26">
        <f t="shared" si="85"/>
        <v>6192052.46</v>
      </c>
      <c r="N368" s="26">
        <v>0</v>
      </c>
      <c r="O368" s="26">
        <v>0</v>
      </c>
      <c r="P368" s="26">
        <v>0</v>
      </c>
      <c r="Q368" s="26">
        <f>'Таблица 3 '!C359</f>
        <v>6192052.46</v>
      </c>
      <c r="R368" s="26">
        <f t="shared" si="71"/>
        <v>6192052.46</v>
      </c>
      <c r="S368" s="26">
        <v>0</v>
      </c>
      <c r="T368" s="28">
        <f t="shared" si="86"/>
        <v>1685.554349956446</v>
      </c>
      <c r="U368" s="28">
        <v>1685.554349956446</v>
      </c>
      <c r="V368" s="29" t="s">
        <v>44</v>
      </c>
    </row>
    <row r="369" spans="1:24" s="15" customFormat="1" ht="29.25" customHeight="1" x14ac:dyDescent="0.25">
      <c r="A369" s="328" t="s">
        <v>449</v>
      </c>
      <c r="B369" s="328"/>
      <c r="C369" s="17" t="s">
        <v>38</v>
      </c>
      <c r="D369" s="17" t="s">
        <v>38</v>
      </c>
      <c r="E369" s="17" t="s">
        <v>38</v>
      </c>
      <c r="F369" s="17" t="s">
        <v>38</v>
      </c>
      <c r="G369" s="18" t="s">
        <v>38</v>
      </c>
      <c r="H369" s="18" t="s">
        <v>38</v>
      </c>
      <c r="I369" s="19">
        <f>SUM(I370:I375)</f>
        <v>30174.600000000002</v>
      </c>
      <c r="J369" s="19">
        <f t="shared" ref="J369:S369" si="87">SUM(J370:J375)</f>
        <v>22158.999999999996</v>
      </c>
      <c r="K369" s="19">
        <f t="shared" si="87"/>
        <v>19632.600000000002</v>
      </c>
      <c r="L369" s="20">
        <f t="shared" si="87"/>
        <v>951</v>
      </c>
      <c r="M369" s="19">
        <f t="shared" si="87"/>
        <v>10324771.179999998</v>
      </c>
      <c r="N369" s="19">
        <f t="shared" si="87"/>
        <v>0</v>
      </c>
      <c r="O369" s="19">
        <f t="shared" si="87"/>
        <v>0</v>
      </c>
      <c r="P369" s="19">
        <f t="shared" si="87"/>
        <v>0</v>
      </c>
      <c r="Q369" s="19">
        <f t="shared" si="87"/>
        <v>10324771.179999998</v>
      </c>
      <c r="R369" s="19">
        <f t="shared" si="87"/>
        <v>10324771.179999998</v>
      </c>
      <c r="S369" s="19">
        <f t="shared" si="87"/>
        <v>0</v>
      </c>
      <c r="T369" s="30" t="s">
        <v>39</v>
      </c>
      <c r="U369" s="30" t="s">
        <v>39</v>
      </c>
      <c r="V369" s="21" t="s">
        <v>39</v>
      </c>
      <c r="W369" s="22"/>
      <c r="X369" s="22"/>
    </row>
    <row r="370" spans="1:24" ht="44.25" customHeight="1" x14ac:dyDescent="0.25">
      <c r="A370" s="23">
        <v>1</v>
      </c>
      <c r="B370" s="24" t="s">
        <v>450</v>
      </c>
      <c r="C370" s="23" t="s">
        <v>42</v>
      </c>
      <c r="D370" s="23">
        <v>1970</v>
      </c>
      <c r="E370" s="23" t="s">
        <v>39</v>
      </c>
      <c r="F370" s="23" t="s">
        <v>64</v>
      </c>
      <c r="G370" s="25">
        <v>5</v>
      </c>
      <c r="H370" s="25">
        <v>4</v>
      </c>
      <c r="I370" s="26">
        <v>4312.3</v>
      </c>
      <c r="J370" s="26">
        <v>3441.9</v>
      </c>
      <c r="K370" s="26">
        <v>2205.9</v>
      </c>
      <c r="L370" s="27">
        <v>75</v>
      </c>
      <c r="M370" s="26">
        <f t="shared" ref="M370:M375" si="88">SUM(N370:Q370)</f>
        <v>6024374.4699999997</v>
      </c>
      <c r="N370" s="26">
        <v>0</v>
      </c>
      <c r="O370" s="26">
        <v>0</v>
      </c>
      <c r="P370" s="26">
        <v>0</v>
      </c>
      <c r="Q370" s="26">
        <f>'Таблица 3 '!C361</f>
        <v>6024374.4699999997</v>
      </c>
      <c r="R370" s="26">
        <f t="shared" si="71"/>
        <v>6024374.4699999997</v>
      </c>
      <c r="S370" s="26">
        <v>0</v>
      </c>
      <c r="T370" s="28">
        <f t="shared" si="86"/>
        <v>1750.3049100787355</v>
      </c>
      <c r="U370" s="28">
        <v>1750.3049100787355</v>
      </c>
      <c r="V370" s="29" t="s">
        <v>44</v>
      </c>
    </row>
    <row r="371" spans="1:24" ht="44.25" customHeight="1" x14ac:dyDescent="0.25">
      <c r="A371" s="23">
        <v>2</v>
      </c>
      <c r="B371" s="24" t="s">
        <v>451</v>
      </c>
      <c r="C371" s="23" t="s">
        <v>51</v>
      </c>
      <c r="D371" s="23">
        <v>1980</v>
      </c>
      <c r="E371" s="23">
        <v>2022</v>
      </c>
      <c r="F371" s="23" t="s">
        <v>49</v>
      </c>
      <c r="G371" s="25">
        <v>5</v>
      </c>
      <c r="H371" s="25">
        <v>5</v>
      </c>
      <c r="I371" s="26">
        <v>5075.6000000000004</v>
      </c>
      <c r="J371" s="26">
        <v>3691.7</v>
      </c>
      <c r="K371" s="26">
        <v>3587</v>
      </c>
      <c r="L371" s="27">
        <v>160</v>
      </c>
      <c r="M371" s="26">
        <f t="shared" si="88"/>
        <v>299001.59999999998</v>
      </c>
      <c r="N371" s="26">
        <v>0</v>
      </c>
      <c r="O371" s="26">
        <v>0</v>
      </c>
      <c r="P371" s="26">
        <v>0</v>
      </c>
      <c r="Q371" s="26">
        <f>'Таблица 3 '!C362</f>
        <v>299001.59999999998</v>
      </c>
      <c r="R371" s="26">
        <f t="shared" si="71"/>
        <v>299001.59999999998</v>
      </c>
      <c r="S371" s="26">
        <v>0</v>
      </c>
      <c r="T371" s="28">
        <f t="shared" si="86"/>
        <v>80.992930086410055</v>
      </c>
      <c r="U371" s="28">
        <v>80.992930086410055</v>
      </c>
      <c r="V371" s="29" t="s">
        <v>44</v>
      </c>
    </row>
    <row r="372" spans="1:24" ht="44.25" customHeight="1" x14ac:dyDescent="0.25">
      <c r="A372" s="23">
        <v>3</v>
      </c>
      <c r="B372" s="24" t="s">
        <v>452</v>
      </c>
      <c r="C372" s="23" t="s">
        <v>51</v>
      </c>
      <c r="D372" s="23">
        <v>1980</v>
      </c>
      <c r="E372" s="23">
        <v>2022</v>
      </c>
      <c r="F372" s="23" t="s">
        <v>49</v>
      </c>
      <c r="G372" s="25">
        <v>5</v>
      </c>
      <c r="H372" s="25">
        <v>5</v>
      </c>
      <c r="I372" s="26">
        <v>5075.6000000000004</v>
      </c>
      <c r="J372" s="26">
        <v>3626.2</v>
      </c>
      <c r="K372" s="26">
        <v>3368.9</v>
      </c>
      <c r="L372" s="27">
        <v>171</v>
      </c>
      <c r="M372" s="26">
        <f t="shared" si="88"/>
        <v>677985.6</v>
      </c>
      <c r="N372" s="26">
        <v>0</v>
      </c>
      <c r="O372" s="26">
        <v>0</v>
      </c>
      <c r="P372" s="26">
        <v>0</v>
      </c>
      <c r="Q372" s="26">
        <f>'Таблица 3 '!C363</f>
        <v>677985.6</v>
      </c>
      <c r="R372" s="26">
        <f t="shared" si="71"/>
        <v>677985.6</v>
      </c>
      <c r="S372" s="26">
        <v>0</v>
      </c>
      <c r="T372" s="28">
        <f t="shared" si="86"/>
        <v>186.96861728531246</v>
      </c>
      <c r="U372" s="28">
        <v>186.96861728531246</v>
      </c>
      <c r="V372" s="29" t="s">
        <v>44</v>
      </c>
    </row>
    <row r="373" spans="1:24" ht="44.25" customHeight="1" x14ac:dyDescent="0.25">
      <c r="A373" s="23">
        <v>4</v>
      </c>
      <c r="B373" s="24" t="s">
        <v>453</v>
      </c>
      <c r="C373" s="23" t="s">
        <v>51</v>
      </c>
      <c r="D373" s="23">
        <v>1991</v>
      </c>
      <c r="E373" s="23">
        <v>2022</v>
      </c>
      <c r="F373" s="23" t="s">
        <v>49</v>
      </c>
      <c r="G373" s="25">
        <v>5</v>
      </c>
      <c r="H373" s="25">
        <v>6</v>
      </c>
      <c r="I373" s="26">
        <v>6851.5</v>
      </c>
      <c r="J373" s="26">
        <v>4926.3999999999996</v>
      </c>
      <c r="K373" s="26">
        <v>4805.6000000000004</v>
      </c>
      <c r="L373" s="27">
        <v>252</v>
      </c>
      <c r="M373" s="26">
        <f t="shared" si="88"/>
        <v>1126682.3999999999</v>
      </c>
      <c r="N373" s="26">
        <v>0</v>
      </c>
      <c r="O373" s="26">
        <v>0</v>
      </c>
      <c r="P373" s="26">
        <v>0</v>
      </c>
      <c r="Q373" s="26">
        <f>'Таблица 3 '!C364</f>
        <v>1126682.3999999999</v>
      </c>
      <c r="R373" s="26">
        <f t="shared" si="71"/>
        <v>1126682.3999999999</v>
      </c>
      <c r="S373" s="26">
        <v>0</v>
      </c>
      <c r="T373" s="28">
        <f t="shared" si="86"/>
        <v>228.7029879831114</v>
      </c>
      <c r="U373" s="28">
        <v>228.7029879831114</v>
      </c>
      <c r="V373" s="29" t="s">
        <v>44</v>
      </c>
    </row>
    <row r="374" spans="1:24" ht="44.25" customHeight="1" x14ac:dyDescent="0.25">
      <c r="A374" s="23">
        <v>5</v>
      </c>
      <c r="B374" s="24" t="s">
        <v>454</v>
      </c>
      <c r="C374" s="23" t="s">
        <v>51</v>
      </c>
      <c r="D374" s="23" t="s">
        <v>118</v>
      </c>
      <c r="E374" s="23" t="s">
        <v>39</v>
      </c>
      <c r="F374" s="23" t="s">
        <v>49</v>
      </c>
      <c r="G374" s="25">
        <v>5</v>
      </c>
      <c r="H374" s="25">
        <v>4</v>
      </c>
      <c r="I374" s="26">
        <v>4479.3999999999996</v>
      </c>
      <c r="J374" s="26">
        <v>3234</v>
      </c>
      <c r="K374" s="26">
        <v>2701</v>
      </c>
      <c r="L374" s="27">
        <v>169</v>
      </c>
      <c r="M374" s="26">
        <f t="shared" si="88"/>
        <v>1887352.28</v>
      </c>
      <c r="N374" s="26">
        <v>0</v>
      </c>
      <c r="O374" s="26">
        <v>0</v>
      </c>
      <c r="P374" s="26">
        <v>0</v>
      </c>
      <c r="Q374" s="26">
        <f>'Таблица 3 '!C365</f>
        <v>1887352.28</v>
      </c>
      <c r="R374" s="26">
        <f t="shared" si="71"/>
        <v>1887352.28</v>
      </c>
      <c r="S374" s="26">
        <v>0</v>
      </c>
      <c r="T374" s="28">
        <f t="shared" si="86"/>
        <v>583.59687074829935</v>
      </c>
      <c r="U374" s="28">
        <v>583.59687074829935</v>
      </c>
      <c r="V374" s="29" t="s">
        <v>44</v>
      </c>
    </row>
    <row r="375" spans="1:24" ht="44.25" customHeight="1" x14ac:dyDescent="0.25">
      <c r="A375" s="23">
        <v>6</v>
      </c>
      <c r="B375" s="24" t="s">
        <v>455</v>
      </c>
      <c r="C375" s="23" t="s">
        <v>51</v>
      </c>
      <c r="D375" s="23" t="s">
        <v>456</v>
      </c>
      <c r="E375" s="23" t="s">
        <v>39</v>
      </c>
      <c r="F375" s="23" t="s">
        <v>49</v>
      </c>
      <c r="G375" s="25">
        <v>5</v>
      </c>
      <c r="H375" s="25">
        <v>4</v>
      </c>
      <c r="I375" s="26">
        <v>4380.2</v>
      </c>
      <c r="J375" s="26">
        <v>3238.8</v>
      </c>
      <c r="K375" s="26">
        <v>2964.2</v>
      </c>
      <c r="L375" s="27">
        <v>124</v>
      </c>
      <c r="M375" s="26">
        <f t="shared" si="88"/>
        <v>309374.82999999996</v>
      </c>
      <c r="N375" s="26">
        <v>0</v>
      </c>
      <c r="O375" s="26">
        <v>0</v>
      </c>
      <c r="P375" s="26">
        <v>0</v>
      </c>
      <c r="Q375" s="26">
        <f>'Таблица 3 '!C366</f>
        <v>309374.82999999996</v>
      </c>
      <c r="R375" s="26">
        <f t="shared" si="71"/>
        <v>309374.82999999996</v>
      </c>
      <c r="S375" s="26">
        <v>0</v>
      </c>
      <c r="T375" s="28">
        <f t="shared" si="86"/>
        <v>95.521436951957497</v>
      </c>
      <c r="U375" s="28">
        <v>95.521436951957497</v>
      </c>
      <c r="V375" s="29" t="s">
        <v>44</v>
      </c>
    </row>
    <row r="376" spans="1:24" s="15" customFormat="1" ht="25.5" customHeight="1" x14ac:dyDescent="0.25">
      <c r="A376" s="328" t="s">
        <v>457</v>
      </c>
      <c r="B376" s="328"/>
      <c r="C376" s="17" t="s">
        <v>38</v>
      </c>
      <c r="D376" s="17" t="s">
        <v>38</v>
      </c>
      <c r="E376" s="17" t="s">
        <v>38</v>
      </c>
      <c r="F376" s="17" t="s">
        <v>38</v>
      </c>
      <c r="G376" s="18" t="s">
        <v>38</v>
      </c>
      <c r="H376" s="18" t="s">
        <v>38</v>
      </c>
      <c r="I376" s="19">
        <f>I377</f>
        <v>3985.7</v>
      </c>
      <c r="J376" s="19">
        <f t="shared" ref="J376:S376" si="89">J377</f>
        <v>2743.16</v>
      </c>
      <c r="K376" s="19">
        <f t="shared" si="89"/>
        <v>745.78</v>
      </c>
      <c r="L376" s="20">
        <f t="shared" si="89"/>
        <v>149</v>
      </c>
      <c r="M376" s="19">
        <f t="shared" si="89"/>
        <v>4627225.9000000004</v>
      </c>
      <c r="N376" s="19">
        <f t="shared" si="89"/>
        <v>0</v>
      </c>
      <c r="O376" s="19">
        <f t="shared" si="89"/>
        <v>0</v>
      </c>
      <c r="P376" s="19">
        <f t="shared" si="89"/>
        <v>0</v>
      </c>
      <c r="Q376" s="19">
        <f t="shared" si="89"/>
        <v>4627225.9000000004</v>
      </c>
      <c r="R376" s="19">
        <f t="shared" si="89"/>
        <v>4627225.9000000004</v>
      </c>
      <c r="S376" s="19">
        <f t="shared" si="89"/>
        <v>0</v>
      </c>
      <c r="T376" s="30" t="s">
        <v>39</v>
      </c>
      <c r="U376" s="30" t="s">
        <v>39</v>
      </c>
      <c r="V376" s="21" t="s">
        <v>39</v>
      </c>
      <c r="W376" s="22"/>
      <c r="X376" s="22"/>
    </row>
    <row r="377" spans="1:24" ht="45" x14ac:dyDescent="0.25">
      <c r="A377" s="23">
        <v>1</v>
      </c>
      <c r="B377" s="24" t="s">
        <v>458</v>
      </c>
      <c r="C377" s="23" t="s">
        <v>42</v>
      </c>
      <c r="D377" s="23">
        <v>1990</v>
      </c>
      <c r="E377" s="23" t="s">
        <v>39</v>
      </c>
      <c r="F377" s="23" t="s">
        <v>49</v>
      </c>
      <c r="G377" s="25">
        <v>5</v>
      </c>
      <c r="H377" s="25">
        <v>5</v>
      </c>
      <c r="I377" s="26">
        <v>3985.7</v>
      </c>
      <c r="J377" s="26">
        <v>2743.16</v>
      </c>
      <c r="K377" s="26">
        <v>745.78</v>
      </c>
      <c r="L377" s="27">
        <v>149</v>
      </c>
      <c r="M377" s="26">
        <f>SUM(N377:Q377)</f>
        <v>4627225.9000000004</v>
      </c>
      <c r="N377" s="26">
        <v>0</v>
      </c>
      <c r="O377" s="26">
        <v>0</v>
      </c>
      <c r="P377" s="26">
        <v>0</v>
      </c>
      <c r="Q377" s="26">
        <f>'Таблица 3 '!C368</f>
        <v>4627225.9000000004</v>
      </c>
      <c r="R377" s="26">
        <f t="shared" si="71"/>
        <v>4627225.9000000004</v>
      </c>
      <c r="S377" s="26">
        <v>0</v>
      </c>
      <c r="T377" s="28">
        <f t="shared" si="86"/>
        <v>1686.8231893145135</v>
      </c>
      <c r="U377" s="28">
        <v>1686.8231893145135</v>
      </c>
      <c r="V377" s="29" t="s">
        <v>44</v>
      </c>
    </row>
    <row r="378" spans="1:24" s="15" customFormat="1" ht="30" customHeight="1" x14ac:dyDescent="0.25">
      <c r="A378" s="328" t="s">
        <v>459</v>
      </c>
      <c r="B378" s="328"/>
      <c r="C378" s="17" t="s">
        <v>38</v>
      </c>
      <c r="D378" s="17" t="s">
        <v>38</v>
      </c>
      <c r="E378" s="17" t="s">
        <v>38</v>
      </c>
      <c r="F378" s="17" t="s">
        <v>38</v>
      </c>
      <c r="G378" s="18" t="s">
        <v>38</v>
      </c>
      <c r="H378" s="18" t="s">
        <v>38</v>
      </c>
      <c r="I378" s="19">
        <f>I379+I390+I395+I407</f>
        <v>51298.259999999995</v>
      </c>
      <c r="J378" s="19">
        <f t="shared" ref="J378:S378" si="90">J379+J390+J395+J407</f>
        <v>46365.789999999994</v>
      </c>
      <c r="K378" s="19">
        <f t="shared" si="90"/>
        <v>45583.319999999992</v>
      </c>
      <c r="L378" s="20">
        <f t="shared" si="90"/>
        <v>1634</v>
      </c>
      <c r="M378" s="19">
        <f t="shared" si="90"/>
        <v>54470836.5</v>
      </c>
      <c r="N378" s="19">
        <f t="shared" si="90"/>
        <v>0</v>
      </c>
      <c r="O378" s="19">
        <f t="shared" si="90"/>
        <v>0</v>
      </c>
      <c r="P378" s="19">
        <f t="shared" si="90"/>
        <v>0</v>
      </c>
      <c r="Q378" s="19">
        <f t="shared" si="90"/>
        <v>54470836.5</v>
      </c>
      <c r="R378" s="19">
        <f t="shared" si="90"/>
        <v>54470836.5</v>
      </c>
      <c r="S378" s="19">
        <f t="shared" si="90"/>
        <v>0</v>
      </c>
      <c r="T378" s="30" t="s">
        <v>39</v>
      </c>
      <c r="U378" s="30" t="s">
        <v>39</v>
      </c>
      <c r="V378" s="21" t="s">
        <v>39</v>
      </c>
      <c r="W378" s="22"/>
      <c r="X378" s="22"/>
    </row>
    <row r="379" spans="1:24" s="15" customFormat="1" ht="25.9" customHeight="1" x14ac:dyDescent="0.25">
      <c r="A379" s="328" t="s">
        <v>460</v>
      </c>
      <c r="B379" s="328"/>
      <c r="C379" s="17" t="s">
        <v>38</v>
      </c>
      <c r="D379" s="17" t="s">
        <v>38</v>
      </c>
      <c r="E379" s="17" t="s">
        <v>38</v>
      </c>
      <c r="F379" s="17" t="s">
        <v>38</v>
      </c>
      <c r="G379" s="18" t="s">
        <v>38</v>
      </c>
      <c r="H379" s="18" t="s">
        <v>38</v>
      </c>
      <c r="I379" s="19">
        <f>SUM(I380:I389)</f>
        <v>25651.699999999997</v>
      </c>
      <c r="J379" s="19">
        <f t="shared" ref="J379:S379" si="91">SUM(J380:J389)</f>
        <v>22512.6</v>
      </c>
      <c r="K379" s="19">
        <f t="shared" si="91"/>
        <v>22512.399999999998</v>
      </c>
      <c r="L379" s="20">
        <f t="shared" si="91"/>
        <v>854</v>
      </c>
      <c r="M379" s="19">
        <f t="shared" si="91"/>
        <v>14824127.130000001</v>
      </c>
      <c r="N379" s="19">
        <f t="shared" si="91"/>
        <v>0</v>
      </c>
      <c r="O379" s="19">
        <f t="shared" si="91"/>
        <v>0</v>
      </c>
      <c r="P379" s="19">
        <f t="shared" si="91"/>
        <v>0</v>
      </c>
      <c r="Q379" s="19">
        <f t="shared" si="91"/>
        <v>14824127.130000001</v>
      </c>
      <c r="R379" s="19">
        <f t="shared" si="91"/>
        <v>14824127.130000001</v>
      </c>
      <c r="S379" s="19">
        <f t="shared" si="91"/>
        <v>0</v>
      </c>
      <c r="T379" s="30" t="s">
        <v>39</v>
      </c>
      <c r="U379" s="30" t="s">
        <v>39</v>
      </c>
      <c r="V379" s="21" t="s">
        <v>39</v>
      </c>
      <c r="W379" s="22"/>
      <c r="X379" s="22"/>
    </row>
    <row r="380" spans="1:24" ht="45" x14ac:dyDescent="0.25">
      <c r="A380" s="23">
        <v>1</v>
      </c>
      <c r="B380" s="24" t="s">
        <v>461</v>
      </c>
      <c r="C380" s="23" t="s">
        <v>42</v>
      </c>
      <c r="D380" s="23">
        <v>1967</v>
      </c>
      <c r="E380" s="23" t="s">
        <v>39</v>
      </c>
      <c r="F380" s="23" t="s">
        <v>43</v>
      </c>
      <c r="G380" s="25">
        <v>5</v>
      </c>
      <c r="H380" s="25">
        <v>4</v>
      </c>
      <c r="I380" s="26">
        <v>3536.3</v>
      </c>
      <c r="J380" s="26">
        <v>3256.3</v>
      </c>
      <c r="K380" s="26">
        <v>3256.3</v>
      </c>
      <c r="L380" s="27">
        <v>130</v>
      </c>
      <c r="M380" s="26">
        <f t="shared" ref="M380:M389" si="92">SUM(N380:Q380)</f>
        <v>1791402</v>
      </c>
      <c r="N380" s="26">
        <v>0</v>
      </c>
      <c r="O380" s="26">
        <v>0</v>
      </c>
      <c r="P380" s="26">
        <v>0</v>
      </c>
      <c r="Q380" s="26">
        <f>'Таблица 3 '!C371</f>
        <v>1791402</v>
      </c>
      <c r="R380" s="26">
        <f t="shared" si="71"/>
        <v>1791402</v>
      </c>
      <c r="S380" s="26">
        <v>0</v>
      </c>
      <c r="T380" s="28">
        <f t="shared" si="86"/>
        <v>550.13420139422044</v>
      </c>
      <c r="U380" s="28">
        <v>550.13420139422044</v>
      </c>
      <c r="V380" s="29" t="s">
        <v>44</v>
      </c>
    </row>
    <row r="381" spans="1:24" ht="45" x14ac:dyDescent="0.25">
      <c r="A381" s="23">
        <v>2</v>
      </c>
      <c r="B381" s="24" t="s">
        <v>462</v>
      </c>
      <c r="C381" s="23" t="s">
        <v>42</v>
      </c>
      <c r="D381" s="23">
        <v>1988</v>
      </c>
      <c r="E381" s="23" t="s">
        <v>39</v>
      </c>
      <c r="F381" s="23" t="s">
        <v>43</v>
      </c>
      <c r="G381" s="25">
        <v>5</v>
      </c>
      <c r="H381" s="25">
        <v>5</v>
      </c>
      <c r="I381" s="26">
        <v>4341.2</v>
      </c>
      <c r="J381" s="26">
        <v>3293.2</v>
      </c>
      <c r="K381" s="26">
        <v>3293.2</v>
      </c>
      <c r="L381" s="27">
        <v>132</v>
      </c>
      <c r="M381" s="26">
        <f t="shared" si="92"/>
        <v>4243800.53</v>
      </c>
      <c r="N381" s="26">
        <v>0</v>
      </c>
      <c r="O381" s="26">
        <v>0</v>
      </c>
      <c r="P381" s="26">
        <v>0</v>
      </c>
      <c r="Q381" s="26">
        <f>'Таблица 3 '!C372</f>
        <v>4243800.53</v>
      </c>
      <c r="R381" s="26">
        <f t="shared" si="71"/>
        <v>4243800.53</v>
      </c>
      <c r="S381" s="26">
        <v>0</v>
      </c>
      <c r="T381" s="28">
        <f t="shared" si="86"/>
        <v>1288.6555720879389</v>
      </c>
      <c r="U381" s="28">
        <v>1288.6555720879389</v>
      </c>
      <c r="V381" s="29" t="s">
        <v>44</v>
      </c>
    </row>
    <row r="382" spans="1:24" ht="45" x14ac:dyDescent="0.25">
      <c r="A382" s="23">
        <v>3</v>
      </c>
      <c r="B382" s="24" t="s">
        <v>463</v>
      </c>
      <c r="C382" s="23" t="s">
        <v>42</v>
      </c>
      <c r="D382" s="23" t="s">
        <v>164</v>
      </c>
      <c r="E382" s="23">
        <v>2017</v>
      </c>
      <c r="F382" s="23" t="s">
        <v>313</v>
      </c>
      <c r="G382" s="25">
        <v>2</v>
      </c>
      <c r="H382" s="25">
        <v>1</v>
      </c>
      <c r="I382" s="26">
        <v>565.6</v>
      </c>
      <c r="J382" s="26">
        <v>523.4</v>
      </c>
      <c r="K382" s="26">
        <v>523.4</v>
      </c>
      <c r="L382" s="27">
        <v>18</v>
      </c>
      <c r="M382" s="26">
        <f t="shared" si="92"/>
        <v>10536.32</v>
      </c>
      <c r="N382" s="26">
        <v>0</v>
      </c>
      <c r="O382" s="26">
        <v>0</v>
      </c>
      <c r="P382" s="26">
        <v>0</v>
      </c>
      <c r="Q382" s="26">
        <f>'Таблица 3 '!C373</f>
        <v>10536.32</v>
      </c>
      <c r="R382" s="26">
        <f t="shared" si="71"/>
        <v>10536.32</v>
      </c>
      <c r="S382" s="26">
        <v>0</v>
      </c>
      <c r="T382" s="28">
        <f t="shared" si="86"/>
        <v>20.130531142529616</v>
      </c>
      <c r="U382" s="28">
        <v>20.130531142529616</v>
      </c>
      <c r="V382" s="29" t="s">
        <v>44</v>
      </c>
    </row>
    <row r="383" spans="1:24" ht="45" x14ac:dyDescent="0.25">
      <c r="A383" s="23">
        <v>4</v>
      </c>
      <c r="B383" s="24" t="s">
        <v>464</v>
      </c>
      <c r="C383" s="23" t="s">
        <v>42</v>
      </c>
      <c r="D383" s="23" t="s">
        <v>374</v>
      </c>
      <c r="E383" s="23" t="s">
        <v>39</v>
      </c>
      <c r="F383" s="23" t="s">
        <v>64</v>
      </c>
      <c r="G383" s="25">
        <v>5</v>
      </c>
      <c r="H383" s="25">
        <v>6</v>
      </c>
      <c r="I383" s="26">
        <v>4548.5</v>
      </c>
      <c r="J383" s="26">
        <v>4056.5</v>
      </c>
      <c r="K383" s="26">
        <v>4056.5</v>
      </c>
      <c r="L383" s="27">
        <v>150</v>
      </c>
      <c r="M383" s="26">
        <f t="shared" si="92"/>
        <v>246533.78</v>
      </c>
      <c r="N383" s="26">
        <v>0</v>
      </c>
      <c r="O383" s="26">
        <v>0</v>
      </c>
      <c r="P383" s="26">
        <v>0</v>
      </c>
      <c r="Q383" s="26">
        <f>'Таблица 3 '!C374</f>
        <v>246533.78</v>
      </c>
      <c r="R383" s="26">
        <f t="shared" si="71"/>
        <v>246533.78</v>
      </c>
      <c r="S383" s="26">
        <v>0</v>
      </c>
      <c r="T383" s="28">
        <f t="shared" si="86"/>
        <v>60.77499815111549</v>
      </c>
      <c r="U383" s="28">
        <v>60.77499815111549</v>
      </c>
      <c r="V383" s="29" t="s">
        <v>44</v>
      </c>
    </row>
    <row r="384" spans="1:24" ht="45" x14ac:dyDescent="0.25">
      <c r="A384" s="23">
        <v>5</v>
      </c>
      <c r="B384" s="24" t="s">
        <v>465</v>
      </c>
      <c r="C384" s="23" t="s">
        <v>42</v>
      </c>
      <c r="D384" s="23">
        <v>1963</v>
      </c>
      <c r="E384" s="23" t="s">
        <v>39</v>
      </c>
      <c r="F384" s="23" t="s">
        <v>43</v>
      </c>
      <c r="G384" s="25">
        <v>3</v>
      </c>
      <c r="H384" s="25">
        <v>2</v>
      </c>
      <c r="I384" s="26">
        <v>1022.6</v>
      </c>
      <c r="J384" s="26">
        <v>936.6</v>
      </c>
      <c r="K384" s="26">
        <v>936.6</v>
      </c>
      <c r="L384" s="27">
        <v>38</v>
      </c>
      <c r="M384" s="26">
        <f t="shared" si="92"/>
        <v>1615443.6</v>
      </c>
      <c r="N384" s="26">
        <v>0</v>
      </c>
      <c r="O384" s="26">
        <v>0</v>
      </c>
      <c r="P384" s="26">
        <v>0</v>
      </c>
      <c r="Q384" s="26">
        <f>'Таблица 3 '!C375</f>
        <v>1615443.6</v>
      </c>
      <c r="R384" s="26">
        <f t="shared" si="71"/>
        <v>1615443.6</v>
      </c>
      <c r="S384" s="26">
        <v>0</v>
      </c>
      <c r="T384" s="28">
        <f t="shared" si="86"/>
        <v>1724.7956438180654</v>
      </c>
      <c r="U384" s="28">
        <v>1724.7956438180654</v>
      </c>
      <c r="V384" s="29" t="s">
        <v>44</v>
      </c>
    </row>
    <row r="385" spans="1:24" ht="45" x14ac:dyDescent="0.25">
      <c r="A385" s="23">
        <v>6</v>
      </c>
      <c r="B385" s="24" t="s">
        <v>466</v>
      </c>
      <c r="C385" s="23" t="s">
        <v>42</v>
      </c>
      <c r="D385" s="23" t="s">
        <v>81</v>
      </c>
      <c r="E385" s="23" t="s">
        <v>39</v>
      </c>
      <c r="F385" s="23" t="s">
        <v>64</v>
      </c>
      <c r="G385" s="25">
        <v>5</v>
      </c>
      <c r="H385" s="25">
        <v>6</v>
      </c>
      <c r="I385" s="26">
        <v>4546.3999999999996</v>
      </c>
      <c r="J385" s="26">
        <v>4054.5</v>
      </c>
      <c r="K385" s="26">
        <v>4054.5</v>
      </c>
      <c r="L385" s="27">
        <v>148</v>
      </c>
      <c r="M385" s="26">
        <f t="shared" si="92"/>
        <v>253798.48</v>
      </c>
      <c r="N385" s="26">
        <v>0</v>
      </c>
      <c r="O385" s="26">
        <v>0</v>
      </c>
      <c r="P385" s="26">
        <v>0</v>
      </c>
      <c r="Q385" s="26">
        <f>'Таблица 3 '!C376</f>
        <v>253798.48</v>
      </c>
      <c r="R385" s="26">
        <f t="shared" si="71"/>
        <v>253798.48</v>
      </c>
      <c r="S385" s="26">
        <v>0</v>
      </c>
      <c r="T385" s="28">
        <f t="shared" si="86"/>
        <v>62.596739425329886</v>
      </c>
      <c r="U385" s="28">
        <v>62.596739425329886</v>
      </c>
      <c r="V385" s="29" t="s">
        <v>44</v>
      </c>
    </row>
    <row r="386" spans="1:24" ht="45" x14ac:dyDescent="0.25">
      <c r="A386" s="23">
        <v>7</v>
      </c>
      <c r="B386" s="24" t="s">
        <v>467</v>
      </c>
      <c r="C386" s="23" t="s">
        <v>42</v>
      </c>
      <c r="D386" s="23" t="s">
        <v>164</v>
      </c>
      <c r="E386" s="23">
        <v>2017</v>
      </c>
      <c r="F386" s="23" t="s">
        <v>313</v>
      </c>
      <c r="G386" s="25">
        <v>2</v>
      </c>
      <c r="H386" s="25">
        <v>1</v>
      </c>
      <c r="I386" s="26">
        <v>562.6</v>
      </c>
      <c r="J386" s="26">
        <v>518.6</v>
      </c>
      <c r="K386" s="26">
        <v>518.6</v>
      </c>
      <c r="L386" s="27">
        <v>14</v>
      </c>
      <c r="M386" s="26">
        <f t="shared" si="92"/>
        <v>265933.75</v>
      </c>
      <c r="N386" s="26">
        <v>0</v>
      </c>
      <c r="O386" s="26">
        <v>0</v>
      </c>
      <c r="P386" s="26">
        <v>0</v>
      </c>
      <c r="Q386" s="26">
        <f>'Таблица 3 '!C377</f>
        <v>265933.75</v>
      </c>
      <c r="R386" s="26">
        <f t="shared" si="71"/>
        <v>265933.75</v>
      </c>
      <c r="S386" s="26">
        <v>0</v>
      </c>
      <c r="T386" s="28">
        <f t="shared" si="86"/>
        <v>512.79165059776324</v>
      </c>
      <c r="U386" s="28">
        <v>512.79165059776324</v>
      </c>
      <c r="V386" s="29" t="s">
        <v>44</v>
      </c>
    </row>
    <row r="387" spans="1:24" ht="45" x14ac:dyDescent="0.25">
      <c r="A387" s="23">
        <v>8</v>
      </c>
      <c r="B387" s="24" t="s">
        <v>468</v>
      </c>
      <c r="C387" s="23" t="s">
        <v>42</v>
      </c>
      <c r="D387" s="23" t="s">
        <v>244</v>
      </c>
      <c r="E387" s="23" t="s">
        <v>39</v>
      </c>
      <c r="F387" s="23" t="s">
        <v>64</v>
      </c>
      <c r="G387" s="25">
        <v>5</v>
      </c>
      <c r="H387" s="25">
        <v>4</v>
      </c>
      <c r="I387" s="26">
        <v>3035.8</v>
      </c>
      <c r="J387" s="26">
        <v>2730.8</v>
      </c>
      <c r="K387" s="26">
        <v>2730.8</v>
      </c>
      <c r="L387" s="27">
        <v>110</v>
      </c>
      <c r="M387" s="26">
        <f t="shared" si="92"/>
        <v>233001.93</v>
      </c>
      <c r="N387" s="26">
        <v>0</v>
      </c>
      <c r="O387" s="26">
        <v>0</v>
      </c>
      <c r="P387" s="26">
        <v>0</v>
      </c>
      <c r="Q387" s="26">
        <f>'Таблица 3 '!C378</f>
        <v>233001.93</v>
      </c>
      <c r="R387" s="26">
        <f t="shared" si="71"/>
        <v>233001.93</v>
      </c>
      <c r="S387" s="26">
        <v>0</v>
      </c>
      <c r="T387" s="28">
        <f t="shared" si="86"/>
        <v>85.323689028856009</v>
      </c>
      <c r="U387" s="28">
        <v>85.323689028856009</v>
      </c>
      <c r="V387" s="29" t="s">
        <v>44</v>
      </c>
    </row>
    <row r="388" spans="1:24" ht="45" x14ac:dyDescent="0.25">
      <c r="A388" s="23">
        <v>9</v>
      </c>
      <c r="B388" s="24" t="s">
        <v>469</v>
      </c>
      <c r="C388" s="23" t="s">
        <v>42</v>
      </c>
      <c r="D388" s="23" t="s">
        <v>81</v>
      </c>
      <c r="E388" s="23" t="s">
        <v>39</v>
      </c>
      <c r="F388" s="23" t="s">
        <v>64</v>
      </c>
      <c r="G388" s="25">
        <v>5</v>
      </c>
      <c r="H388" s="25">
        <v>4</v>
      </c>
      <c r="I388" s="26">
        <v>2922.4</v>
      </c>
      <c r="J388" s="26">
        <v>2617.4</v>
      </c>
      <c r="K388" s="26">
        <v>2617.4</v>
      </c>
      <c r="L388" s="27">
        <v>94</v>
      </c>
      <c r="M388" s="26">
        <f t="shared" si="92"/>
        <v>6032397.9800000004</v>
      </c>
      <c r="N388" s="26">
        <v>0</v>
      </c>
      <c r="O388" s="26">
        <v>0</v>
      </c>
      <c r="P388" s="26">
        <v>0</v>
      </c>
      <c r="Q388" s="26">
        <f>'Таблица 3 '!C379</f>
        <v>6032397.9800000004</v>
      </c>
      <c r="R388" s="26">
        <f t="shared" si="71"/>
        <v>6032397.9800000004</v>
      </c>
      <c r="S388" s="26">
        <v>0</v>
      </c>
      <c r="T388" s="28">
        <f t="shared" si="86"/>
        <v>2304.7291128600905</v>
      </c>
      <c r="U388" s="28">
        <v>2304.7291128600905</v>
      </c>
      <c r="V388" s="29" t="s">
        <v>44</v>
      </c>
    </row>
    <row r="389" spans="1:24" ht="45" x14ac:dyDescent="0.25">
      <c r="A389" s="23">
        <v>10</v>
      </c>
      <c r="B389" s="24" t="s">
        <v>470</v>
      </c>
      <c r="C389" s="23" t="s">
        <v>42</v>
      </c>
      <c r="D389" s="23" t="s">
        <v>177</v>
      </c>
      <c r="E389" s="23">
        <v>2017</v>
      </c>
      <c r="F389" s="23" t="s">
        <v>313</v>
      </c>
      <c r="G389" s="25">
        <v>2</v>
      </c>
      <c r="H389" s="25">
        <v>1</v>
      </c>
      <c r="I389" s="26">
        <v>570.29999999999995</v>
      </c>
      <c r="J389" s="26">
        <v>525.29999999999995</v>
      </c>
      <c r="K389" s="26">
        <v>525.1</v>
      </c>
      <c r="L389" s="27">
        <v>20</v>
      </c>
      <c r="M389" s="26">
        <f t="shared" si="92"/>
        <v>131278.76</v>
      </c>
      <c r="N389" s="26">
        <v>0</v>
      </c>
      <c r="O389" s="26">
        <v>0</v>
      </c>
      <c r="P389" s="26">
        <v>0</v>
      </c>
      <c r="Q389" s="26">
        <f>'Таблица 3 '!C380</f>
        <v>131278.76</v>
      </c>
      <c r="R389" s="26">
        <f t="shared" si="71"/>
        <v>131278.76</v>
      </c>
      <c r="S389" s="26">
        <v>0</v>
      </c>
      <c r="T389" s="28">
        <f t="shared" si="86"/>
        <v>249.91197411003239</v>
      </c>
      <c r="U389" s="28">
        <v>249.91197411003239</v>
      </c>
      <c r="V389" s="29" t="s">
        <v>44</v>
      </c>
    </row>
    <row r="390" spans="1:24" s="15" customFormat="1" ht="21.75" customHeight="1" x14ac:dyDescent="0.25">
      <c r="A390" s="328" t="s">
        <v>471</v>
      </c>
      <c r="B390" s="328"/>
      <c r="C390" s="17" t="s">
        <v>38</v>
      </c>
      <c r="D390" s="17" t="s">
        <v>38</v>
      </c>
      <c r="E390" s="17" t="s">
        <v>38</v>
      </c>
      <c r="F390" s="17" t="s">
        <v>38</v>
      </c>
      <c r="G390" s="32"/>
      <c r="H390" s="32"/>
      <c r="I390" s="19">
        <f>SUM(I391:I394)</f>
        <v>3704.2599999999998</v>
      </c>
      <c r="J390" s="19">
        <f t="shared" ref="J390:S390" si="93">SUM(J391:J394)</f>
        <v>3499.89</v>
      </c>
      <c r="K390" s="19">
        <f t="shared" si="93"/>
        <v>3008.22</v>
      </c>
      <c r="L390" s="20">
        <f t="shared" si="93"/>
        <v>145</v>
      </c>
      <c r="M390" s="19">
        <f t="shared" si="93"/>
        <v>14499387.379999999</v>
      </c>
      <c r="N390" s="19">
        <f t="shared" si="93"/>
        <v>0</v>
      </c>
      <c r="O390" s="19">
        <f t="shared" si="93"/>
        <v>0</v>
      </c>
      <c r="P390" s="19">
        <f t="shared" si="93"/>
        <v>0</v>
      </c>
      <c r="Q390" s="19">
        <f t="shared" si="93"/>
        <v>14499387.379999999</v>
      </c>
      <c r="R390" s="19">
        <f t="shared" si="93"/>
        <v>14499387.379999999</v>
      </c>
      <c r="S390" s="19">
        <f t="shared" si="93"/>
        <v>0</v>
      </c>
      <c r="T390" s="30" t="s">
        <v>39</v>
      </c>
      <c r="U390" s="30" t="s">
        <v>39</v>
      </c>
      <c r="V390" s="21" t="s">
        <v>39</v>
      </c>
      <c r="W390" s="22"/>
      <c r="X390" s="22"/>
    </row>
    <row r="391" spans="1:24" ht="45" x14ac:dyDescent="0.25">
      <c r="A391" s="23">
        <v>1</v>
      </c>
      <c r="B391" s="24" t="s">
        <v>472</v>
      </c>
      <c r="C391" s="23" t="s">
        <v>42</v>
      </c>
      <c r="D391" s="23">
        <v>1937</v>
      </c>
      <c r="E391" s="23" t="s">
        <v>39</v>
      </c>
      <c r="F391" s="23" t="s">
        <v>64</v>
      </c>
      <c r="G391" s="25">
        <v>2</v>
      </c>
      <c r="H391" s="25">
        <v>3</v>
      </c>
      <c r="I391" s="26">
        <v>1127.7</v>
      </c>
      <c r="J391" s="26">
        <v>1036.29</v>
      </c>
      <c r="K391" s="26">
        <v>544.62</v>
      </c>
      <c r="L391" s="27">
        <v>55</v>
      </c>
      <c r="M391" s="26">
        <f t="shared" ref="M391:M394" si="94">SUM(N391:Q391)</f>
        <v>8090556.5800000001</v>
      </c>
      <c r="N391" s="26">
        <v>0</v>
      </c>
      <c r="O391" s="26">
        <v>0</v>
      </c>
      <c r="P391" s="26">
        <v>0</v>
      </c>
      <c r="Q391" s="26">
        <f>'Таблица 3 '!C382</f>
        <v>8090556.5800000001</v>
      </c>
      <c r="R391" s="26">
        <f t="shared" si="71"/>
        <v>8090556.5800000001</v>
      </c>
      <c r="S391" s="26">
        <v>0</v>
      </c>
      <c r="T391" s="28">
        <f t="shared" si="86"/>
        <v>7807.2321261422967</v>
      </c>
      <c r="U391" s="28">
        <v>7807.2321261422967</v>
      </c>
      <c r="V391" s="29" t="s">
        <v>44</v>
      </c>
    </row>
    <row r="392" spans="1:24" ht="45" x14ac:dyDescent="0.25">
      <c r="A392" s="23">
        <v>2</v>
      </c>
      <c r="B392" s="24" t="s">
        <v>473</v>
      </c>
      <c r="C392" s="23" t="s">
        <v>42</v>
      </c>
      <c r="D392" s="23">
        <v>1983</v>
      </c>
      <c r="E392" s="23" t="s">
        <v>39</v>
      </c>
      <c r="F392" s="23" t="s">
        <v>64</v>
      </c>
      <c r="G392" s="25">
        <v>2</v>
      </c>
      <c r="H392" s="25">
        <v>2</v>
      </c>
      <c r="I392" s="26">
        <v>1017</v>
      </c>
      <c r="J392" s="26">
        <v>956</v>
      </c>
      <c r="K392" s="26">
        <v>956</v>
      </c>
      <c r="L392" s="27">
        <v>47</v>
      </c>
      <c r="M392" s="26">
        <f t="shared" si="94"/>
        <v>1850570.9700000002</v>
      </c>
      <c r="N392" s="26">
        <v>0</v>
      </c>
      <c r="O392" s="26">
        <v>0</v>
      </c>
      <c r="P392" s="26">
        <v>0</v>
      </c>
      <c r="Q392" s="26">
        <f>'Таблица 3 '!C383</f>
        <v>1850570.9700000002</v>
      </c>
      <c r="R392" s="26">
        <f t="shared" si="71"/>
        <v>1850570.9700000002</v>
      </c>
      <c r="S392" s="26">
        <v>0</v>
      </c>
      <c r="T392" s="28">
        <f t="shared" si="86"/>
        <v>1935.7436924686194</v>
      </c>
      <c r="U392" s="28">
        <v>1935.7436924686194</v>
      </c>
      <c r="V392" s="29" t="s">
        <v>44</v>
      </c>
    </row>
    <row r="393" spans="1:24" ht="45" x14ac:dyDescent="0.25">
      <c r="A393" s="23">
        <v>3</v>
      </c>
      <c r="B393" s="24" t="s">
        <v>474</v>
      </c>
      <c r="C393" s="23" t="s">
        <v>42</v>
      </c>
      <c r="D393" s="23">
        <v>1981</v>
      </c>
      <c r="E393" s="23" t="s">
        <v>39</v>
      </c>
      <c r="F393" s="23" t="s">
        <v>64</v>
      </c>
      <c r="G393" s="25">
        <v>2</v>
      </c>
      <c r="H393" s="25">
        <v>2</v>
      </c>
      <c r="I393" s="26">
        <v>887</v>
      </c>
      <c r="J393" s="26">
        <v>887</v>
      </c>
      <c r="K393" s="26">
        <v>887</v>
      </c>
      <c r="L393" s="27">
        <v>29</v>
      </c>
      <c r="M393" s="26">
        <f t="shared" si="94"/>
        <v>1379311.6900000002</v>
      </c>
      <c r="N393" s="26">
        <v>0</v>
      </c>
      <c r="O393" s="26">
        <v>0</v>
      </c>
      <c r="P393" s="26">
        <v>0</v>
      </c>
      <c r="Q393" s="26">
        <f>'Таблица 3 '!C384</f>
        <v>1379311.6900000002</v>
      </c>
      <c r="R393" s="26">
        <f t="shared" si="71"/>
        <v>1379311.6900000002</v>
      </c>
      <c r="S393" s="26">
        <v>0</v>
      </c>
      <c r="T393" s="28">
        <f t="shared" si="86"/>
        <v>1555.0300901916576</v>
      </c>
      <c r="U393" s="28">
        <v>1555.0300901916576</v>
      </c>
      <c r="V393" s="29" t="s">
        <v>44</v>
      </c>
    </row>
    <row r="394" spans="1:24" ht="45" x14ac:dyDescent="0.25">
      <c r="A394" s="23">
        <v>4</v>
      </c>
      <c r="B394" s="24" t="s">
        <v>475</v>
      </c>
      <c r="C394" s="23" t="s">
        <v>42</v>
      </c>
      <c r="D394" s="23">
        <v>1938</v>
      </c>
      <c r="E394" s="23">
        <v>2017</v>
      </c>
      <c r="F394" s="23" t="s">
        <v>313</v>
      </c>
      <c r="G394" s="25">
        <v>2</v>
      </c>
      <c r="H394" s="25">
        <v>2</v>
      </c>
      <c r="I394" s="26">
        <v>672.56</v>
      </c>
      <c r="J394" s="26">
        <v>620.6</v>
      </c>
      <c r="K394" s="26">
        <v>620.6</v>
      </c>
      <c r="L394" s="27">
        <v>14</v>
      </c>
      <c r="M394" s="26">
        <f t="shared" si="94"/>
        <v>3178948.1399999997</v>
      </c>
      <c r="N394" s="26">
        <v>0</v>
      </c>
      <c r="O394" s="26">
        <v>0</v>
      </c>
      <c r="P394" s="26">
        <v>0</v>
      </c>
      <c r="Q394" s="26">
        <f>'Таблица 3 '!C385</f>
        <v>3178948.1399999997</v>
      </c>
      <c r="R394" s="26">
        <f t="shared" si="71"/>
        <v>3178948.1399999997</v>
      </c>
      <c r="S394" s="26">
        <v>0</v>
      </c>
      <c r="T394" s="28">
        <f t="shared" si="86"/>
        <v>5122.3785691266512</v>
      </c>
      <c r="U394" s="28">
        <v>5122.3785691266512</v>
      </c>
      <c r="V394" s="29" t="s">
        <v>44</v>
      </c>
    </row>
    <row r="395" spans="1:24" s="15" customFormat="1" ht="24.6" customHeight="1" x14ac:dyDescent="0.25">
      <c r="A395" s="328" t="s">
        <v>476</v>
      </c>
      <c r="B395" s="328"/>
      <c r="C395" s="17" t="s">
        <v>38</v>
      </c>
      <c r="D395" s="17" t="s">
        <v>38</v>
      </c>
      <c r="E395" s="17" t="s">
        <v>38</v>
      </c>
      <c r="F395" s="17" t="s">
        <v>38</v>
      </c>
      <c r="G395" s="18" t="s">
        <v>38</v>
      </c>
      <c r="H395" s="18" t="s">
        <v>38</v>
      </c>
      <c r="I395" s="19">
        <f>SUM(I396:I406)</f>
        <v>21736.300000000003</v>
      </c>
      <c r="J395" s="19">
        <f t="shared" ref="J395:S395" si="95">SUM(J396:J406)</f>
        <v>20156.099999999999</v>
      </c>
      <c r="K395" s="19">
        <f t="shared" si="95"/>
        <v>19922.5</v>
      </c>
      <c r="L395" s="20">
        <f t="shared" si="95"/>
        <v>623</v>
      </c>
      <c r="M395" s="19">
        <f t="shared" si="95"/>
        <v>25082780.399999999</v>
      </c>
      <c r="N395" s="19">
        <f t="shared" si="95"/>
        <v>0</v>
      </c>
      <c r="O395" s="19">
        <f t="shared" si="95"/>
        <v>0</v>
      </c>
      <c r="P395" s="19">
        <f t="shared" si="95"/>
        <v>0</v>
      </c>
      <c r="Q395" s="19">
        <f t="shared" si="95"/>
        <v>25082780.399999999</v>
      </c>
      <c r="R395" s="19">
        <f t="shared" si="95"/>
        <v>25082780.399999999</v>
      </c>
      <c r="S395" s="19">
        <f t="shared" si="95"/>
        <v>0</v>
      </c>
      <c r="T395" s="30" t="s">
        <v>39</v>
      </c>
      <c r="U395" s="30" t="s">
        <v>39</v>
      </c>
      <c r="V395" s="21" t="s">
        <v>39</v>
      </c>
      <c r="W395" s="22"/>
      <c r="X395" s="22"/>
    </row>
    <row r="396" spans="1:24" ht="45" customHeight="1" x14ac:dyDescent="0.25">
      <c r="A396" s="23">
        <v>1</v>
      </c>
      <c r="B396" s="24" t="s">
        <v>477</v>
      </c>
      <c r="C396" s="23" t="s">
        <v>42</v>
      </c>
      <c r="D396" s="23">
        <v>1988</v>
      </c>
      <c r="E396" s="23" t="s">
        <v>39</v>
      </c>
      <c r="F396" s="23" t="s">
        <v>43</v>
      </c>
      <c r="G396" s="25">
        <v>2</v>
      </c>
      <c r="H396" s="25">
        <v>3</v>
      </c>
      <c r="I396" s="26">
        <v>1047.2</v>
      </c>
      <c r="J396" s="26">
        <v>993</v>
      </c>
      <c r="K396" s="26">
        <v>993</v>
      </c>
      <c r="L396" s="27">
        <v>35</v>
      </c>
      <c r="M396" s="26">
        <f t="shared" ref="M396:M406" si="96">SUM(N396:Q396)</f>
        <v>1051027.6000000001</v>
      </c>
      <c r="N396" s="26">
        <v>0</v>
      </c>
      <c r="O396" s="26">
        <v>0</v>
      </c>
      <c r="P396" s="26">
        <v>0</v>
      </c>
      <c r="Q396" s="26">
        <f>'Таблица 3 '!C387</f>
        <v>1051027.6000000001</v>
      </c>
      <c r="R396" s="26">
        <f t="shared" ref="R396:R406" si="97">Q396</f>
        <v>1051027.6000000001</v>
      </c>
      <c r="S396" s="26">
        <v>0</v>
      </c>
      <c r="T396" s="28">
        <f t="shared" si="86"/>
        <v>1058.4366565961734</v>
      </c>
      <c r="U396" s="28">
        <v>1058.4366565961734</v>
      </c>
      <c r="V396" s="29" t="s">
        <v>44</v>
      </c>
    </row>
    <row r="397" spans="1:24" ht="45" customHeight="1" x14ac:dyDescent="0.25">
      <c r="A397" s="23">
        <v>2</v>
      </c>
      <c r="B397" s="24" t="s">
        <v>478</v>
      </c>
      <c r="C397" s="23" t="s">
        <v>42</v>
      </c>
      <c r="D397" s="23" t="s">
        <v>123</v>
      </c>
      <c r="E397" s="23" t="s">
        <v>39</v>
      </c>
      <c r="F397" s="23" t="s">
        <v>64</v>
      </c>
      <c r="G397" s="25">
        <v>2</v>
      </c>
      <c r="H397" s="25">
        <v>2</v>
      </c>
      <c r="I397" s="26">
        <v>731.3</v>
      </c>
      <c r="J397" s="26">
        <v>721.5</v>
      </c>
      <c r="K397" s="26">
        <v>627.79999999999995</v>
      </c>
      <c r="L397" s="27">
        <v>26</v>
      </c>
      <c r="M397" s="26">
        <f t="shared" si="96"/>
        <v>2209333.37</v>
      </c>
      <c r="N397" s="26">
        <v>0</v>
      </c>
      <c r="O397" s="26">
        <v>0</v>
      </c>
      <c r="P397" s="26">
        <v>0</v>
      </c>
      <c r="Q397" s="26">
        <f>'Таблица 3 '!C388</f>
        <v>2209333.37</v>
      </c>
      <c r="R397" s="26">
        <f t="shared" si="97"/>
        <v>2209333.37</v>
      </c>
      <c r="S397" s="26">
        <v>0</v>
      </c>
      <c r="T397" s="28">
        <f t="shared" si="86"/>
        <v>3062.1391129591129</v>
      </c>
      <c r="U397" s="28">
        <v>3062.1391129591129</v>
      </c>
      <c r="V397" s="29" t="s">
        <v>44</v>
      </c>
    </row>
    <row r="398" spans="1:24" ht="45" customHeight="1" x14ac:dyDescent="0.25">
      <c r="A398" s="23">
        <v>3</v>
      </c>
      <c r="B398" s="24" t="s">
        <v>479</v>
      </c>
      <c r="C398" s="23" t="s">
        <v>42</v>
      </c>
      <c r="D398" s="23">
        <v>1972</v>
      </c>
      <c r="E398" s="23" t="s">
        <v>39</v>
      </c>
      <c r="F398" s="23" t="s">
        <v>64</v>
      </c>
      <c r="G398" s="25">
        <v>2</v>
      </c>
      <c r="H398" s="25">
        <v>2</v>
      </c>
      <c r="I398" s="26">
        <v>823.1</v>
      </c>
      <c r="J398" s="26">
        <v>722.1</v>
      </c>
      <c r="K398" s="26">
        <v>722.1</v>
      </c>
      <c r="L398" s="27">
        <v>30</v>
      </c>
      <c r="M398" s="26">
        <f t="shared" si="96"/>
        <v>465789.4</v>
      </c>
      <c r="N398" s="26">
        <v>0</v>
      </c>
      <c r="O398" s="26">
        <v>0</v>
      </c>
      <c r="P398" s="26">
        <v>0</v>
      </c>
      <c r="Q398" s="26">
        <f>'Таблица 3 '!C389</f>
        <v>465789.4</v>
      </c>
      <c r="R398" s="26">
        <f t="shared" si="97"/>
        <v>465789.4</v>
      </c>
      <c r="S398" s="26">
        <v>0</v>
      </c>
      <c r="T398" s="28">
        <f t="shared" si="86"/>
        <v>645.04833125605876</v>
      </c>
      <c r="U398" s="28">
        <v>645.04833125605876</v>
      </c>
      <c r="V398" s="29" t="s">
        <v>44</v>
      </c>
    </row>
    <row r="399" spans="1:24" ht="45" customHeight="1" x14ac:dyDescent="0.25">
      <c r="A399" s="23">
        <v>4</v>
      </c>
      <c r="B399" s="24" t="s">
        <v>480</v>
      </c>
      <c r="C399" s="23" t="s">
        <v>42</v>
      </c>
      <c r="D399" s="23">
        <v>1977</v>
      </c>
      <c r="E399" s="23" t="s">
        <v>39</v>
      </c>
      <c r="F399" s="23" t="s">
        <v>64</v>
      </c>
      <c r="G399" s="25">
        <v>5</v>
      </c>
      <c r="H399" s="25">
        <v>5</v>
      </c>
      <c r="I399" s="26">
        <v>3341</v>
      </c>
      <c r="J399" s="26">
        <v>3195</v>
      </c>
      <c r="K399" s="26">
        <v>3195</v>
      </c>
      <c r="L399" s="27">
        <v>90</v>
      </c>
      <c r="M399" s="26">
        <f t="shared" si="96"/>
        <v>2803183</v>
      </c>
      <c r="N399" s="26">
        <v>0</v>
      </c>
      <c r="O399" s="26">
        <v>0</v>
      </c>
      <c r="P399" s="26">
        <v>0</v>
      </c>
      <c r="Q399" s="26">
        <f>'Таблица 3 '!C390</f>
        <v>2803183</v>
      </c>
      <c r="R399" s="26">
        <f t="shared" si="97"/>
        <v>2803183</v>
      </c>
      <c r="S399" s="26">
        <v>0</v>
      </c>
      <c r="T399" s="28">
        <f t="shared" si="86"/>
        <v>877.36557120500777</v>
      </c>
      <c r="U399" s="28">
        <v>877.36557120500777</v>
      </c>
      <c r="V399" s="29" t="s">
        <v>44</v>
      </c>
    </row>
    <row r="400" spans="1:24" ht="45" customHeight="1" x14ac:dyDescent="0.25">
      <c r="A400" s="23">
        <v>5</v>
      </c>
      <c r="B400" s="24" t="s">
        <v>481</v>
      </c>
      <c r="C400" s="23" t="s">
        <v>42</v>
      </c>
      <c r="D400" s="23" t="s">
        <v>218</v>
      </c>
      <c r="E400" s="23" t="s">
        <v>39</v>
      </c>
      <c r="F400" s="23" t="s">
        <v>64</v>
      </c>
      <c r="G400" s="25">
        <v>2</v>
      </c>
      <c r="H400" s="25">
        <v>2</v>
      </c>
      <c r="I400" s="26">
        <v>798.5</v>
      </c>
      <c r="J400" s="26">
        <v>722.5</v>
      </c>
      <c r="K400" s="26">
        <v>671</v>
      </c>
      <c r="L400" s="27">
        <v>23</v>
      </c>
      <c r="M400" s="26">
        <f t="shared" si="96"/>
        <v>1916889.74</v>
      </c>
      <c r="N400" s="26">
        <v>0</v>
      </c>
      <c r="O400" s="26">
        <v>0</v>
      </c>
      <c r="P400" s="26">
        <v>0</v>
      </c>
      <c r="Q400" s="26">
        <f>'Таблица 3 '!C391</f>
        <v>1916889.74</v>
      </c>
      <c r="R400" s="26">
        <f t="shared" si="97"/>
        <v>1916889.74</v>
      </c>
      <c r="S400" s="26">
        <v>0</v>
      </c>
      <c r="T400" s="28">
        <f t="shared" si="86"/>
        <v>2653.1345882352939</v>
      </c>
      <c r="U400" s="28">
        <v>2653.1345882352939</v>
      </c>
      <c r="V400" s="29" t="s">
        <v>44</v>
      </c>
    </row>
    <row r="401" spans="1:24" ht="45" customHeight="1" x14ac:dyDescent="0.25">
      <c r="A401" s="23">
        <v>6</v>
      </c>
      <c r="B401" s="24" t="s">
        <v>482</v>
      </c>
      <c r="C401" s="23" t="s">
        <v>51</v>
      </c>
      <c r="D401" s="23">
        <v>1971</v>
      </c>
      <c r="E401" s="23" t="s">
        <v>483</v>
      </c>
      <c r="F401" s="23" t="s">
        <v>64</v>
      </c>
      <c r="G401" s="25">
        <v>5</v>
      </c>
      <c r="H401" s="25">
        <v>5</v>
      </c>
      <c r="I401" s="26">
        <v>3636.8</v>
      </c>
      <c r="J401" s="26">
        <v>3119.9</v>
      </c>
      <c r="K401" s="26">
        <v>3119.9</v>
      </c>
      <c r="L401" s="27">
        <v>118</v>
      </c>
      <c r="M401" s="26">
        <f t="shared" si="96"/>
        <v>2083994.6</v>
      </c>
      <c r="N401" s="26">
        <v>0</v>
      </c>
      <c r="O401" s="26">
        <v>0</v>
      </c>
      <c r="P401" s="26">
        <v>0</v>
      </c>
      <c r="Q401" s="26">
        <f>'Таблица 3 '!C392</f>
        <v>2083994.6</v>
      </c>
      <c r="R401" s="26">
        <f t="shared" si="97"/>
        <v>2083994.6</v>
      </c>
      <c r="S401" s="26">
        <v>0</v>
      </c>
      <c r="T401" s="28">
        <f t="shared" si="86"/>
        <v>667.96839642296231</v>
      </c>
      <c r="U401" s="28">
        <v>667.96839642296231</v>
      </c>
      <c r="V401" s="29" t="s">
        <v>44</v>
      </c>
    </row>
    <row r="402" spans="1:24" ht="45" customHeight="1" x14ac:dyDescent="0.25">
      <c r="A402" s="23">
        <v>7</v>
      </c>
      <c r="B402" s="24" t="s">
        <v>484</v>
      </c>
      <c r="C402" s="23" t="s">
        <v>42</v>
      </c>
      <c r="D402" s="23">
        <v>1975</v>
      </c>
      <c r="E402" s="23" t="s">
        <v>39</v>
      </c>
      <c r="F402" s="23" t="s">
        <v>64</v>
      </c>
      <c r="G402" s="25">
        <v>5</v>
      </c>
      <c r="H402" s="25">
        <v>5</v>
      </c>
      <c r="I402" s="26">
        <v>3252.4</v>
      </c>
      <c r="J402" s="26">
        <v>3057.6</v>
      </c>
      <c r="K402" s="26">
        <v>3057.6</v>
      </c>
      <c r="L402" s="27">
        <v>88</v>
      </c>
      <c r="M402" s="26">
        <f t="shared" si="96"/>
        <v>2788013</v>
      </c>
      <c r="N402" s="26">
        <v>0</v>
      </c>
      <c r="O402" s="26">
        <v>0</v>
      </c>
      <c r="P402" s="26">
        <v>0</v>
      </c>
      <c r="Q402" s="26">
        <f>'Таблица 3 '!C393</f>
        <v>2788013</v>
      </c>
      <c r="R402" s="26">
        <f t="shared" si="97"/>
        <v>2788013</v>
      </c>
      <c r="S402" s="26">
        <v>0</v>
      </c>
      <c r="T402" s="28">
        <f t="shared" si="86"/>
        <v>911.83052066980645</v>
      </c>
      <c r="U402" s="28">
        <v>911.83052066980645</v>
      </c>
      <c r="V402" s="29" t="s">
        <v>44</v>
      </c>
    </row>
    <row r="403" spans="1:24" ht="45" customHeight="1" x14ac:dyDescent="0.25">
      <c r="A403" s="23">
        <v>8</v>
      </c>
      <c r="B403" s="24" t="s">
        <v>485</v>
      </c>
      <c r="C403" s="23" t="s">
        <v>42</v>
      </c>
      <c r="D403" s="23" t="s">
        <v>312</v>
      </c>
      <c r="E403" s="23">
        <v>2022</v>
      </c>
      <c r="F403" s="23" t="s">
        <v>64</v>
      </c>
      <c r="G403" s="25">
        <v>2</v>
      </c>
      <c r="H403" s="25">
        <v>2</v>
      </c>
      <c r="I403" s="26">
        <v>517.1</v>
      </c>
      <c r="J403" s="26">
        <v>466.8</v>
      </c>
      <c r="K403" s="26">
        <v>409.7</v>
      </c>
      <c r="L403" s="27">
        <v>13</v>
      </c>
      <c r="M403" s="26">
        <f t="shared" si="96"/>
        <v>161744.21</v>
      </c>
      <c r="N403" s="26">
        <v>0</v>
      </c>
      <c r="O403" s="26">
        <v>0</v>
      </c>
      <c r="P403" s="26">
        <v>0</v>
      </c>
      <c r="Q403" s="26">
        <f>'Таблица 3 '!C394</f>
        <v>161744.21</v>
      </c>
      <c r="R403" s="26">
        <f t="shared" si="97"/>
        <v>161744.21</v>
      </c>
      <c r="S403" s="26">
        <v>0</v>
      </c>
      <c r="T403" s="28">
        <f t="shared" si="86"/>
        <v>346.49573693230502</v>
      </c>
      <c r="U403" s="28">
        <v>346.49573693230502</v>
      </c>
      <c r="V403" s="29" t="s">
        <v>44</v>
      </c>
    </row>
    <row r="404" spans="1:24" ht="45" x14ac:dyDescent="0.25">
      <c r="A404" s="23">
        <v>9</v>
      </c>
      <c r="B404" s="24" t="s">
        <v>486</v>
      </c>
      <c r="C404" s="23" t="s">
        <v>42</v>
      </c>
      <c r="D404" s="23" t="s">
        <v>95</v>
      </c>
      <c r="E404" s="23">
        <v>2018</v>
      </c>
      <c r="F404" s="23" t="s">
        <v>64</v>
      </c>
      <c r="G404" s="25">
        <v>2</v>
      </c>
      <c r="H404" s="25">
        <v>2</v>
      </c>
      <c r="I404" s="26">
        <v>287.89999999999998</v>
      </c>
      <c r="J404" s="26">
        <v>269.89999999999998</v>
      </c>
      <c r="K404" s="26">
        <v>238.6</v>
      </c>
      <c r="L404" s="27">
        <v>14</v>
      </c>
      <c r="M404" s="26">
        <f t="shared" si="96"/>
        <v>262698.08</v>
      </c>
      <c r="N404" s="26">
        <v>0</v>
      </c>
      <c r="O404" s="26">
        <v>0</v>
      </c>
      <c r="P404" s="26">
        <v>0</v>
      </c>
      <c r="Q404" s="26">
        <f>'Таблица 3 '!C395</f>
        <v>262698.08</v>
      </c>
      <c r="R404" s="26">
        <f t="shared" si="97"/>
        <v>262698.08</v>
      </c>
      <c r="S404" s="26">
        <v>0</v>
      </c>
      <c r="T404" s="28">
        <f t="shared" si="86"/>
        <v>973.31633938495759</v>
      </c>
      <c r="U404" s="28">
        <v>973.31633938495759</v>
      </c>
      <c r="V404" s="29" t="s">
        <v>44</v>
      </c>
    </row>
    <row r="405" spans="1:24" ht="45" x14ac:dyDescent="0.25">
      <c r="A405" s="23">
        <v>10</v>
      </c>
      <c r="B405" s="24" t="s">
        <v>487</v>
      </c>
      <c r="C405" s="23" t="s">
        <v>42</v>
      </c>
      <c r="D405" s="23">
        <v>1988</v>
      </c>
      <c r="E405" s="23">
        <v>2018</v>
      </c>
      <c r="F405" s="23" t="s">
        <v>64</v>
      </c>
      <c r="G405" s="25">
        <v>5</v>
      </c>
      <c r="H405" s="25">
        <v>5</v>
      </c>
      <c r="I405" s="26">
        <v>3246.5</v>
      </c>
      <c r="J405" s="26">
        <v>2981.7</v>
      </c>
      <c r="K405" s="26">
        <v>2981.7</v>
      </c>
      <c r="L405" s="27">
        <v>88</v>
      </c>
      <c r="M405" s="26">
        <f t="shared" si="96"/>
        <v>1748927.4</v>
      </c>
      <c r="N405" s="26">
        <v>0</v>
      </c>
      <c r="O405" s="26">
        <v>0</v>
      </c>
      <c r="P405" s="26">
        <v>0</v>
      </c>
      <c r="Q405" s="26">
        <f>'Таблица 3 '!C396</f>
        <v>1748927.4</v>
      </c>
      <c r="R405" s="26">
        <f t="shared" si="97"/>
        <v>1748927.4</v>
      </c>
      <c r="S405" s="26">
        <v>0</v>
      </c>
      <c r="T405" s="28">
        <f t="shared" si="86"/>
        <v>586.55377804608111</v>
      </c>
      <c r="U405" s="28">
        <v>586.55377804608111</v>
      </c>
      <c r="V405" s="29" t="s">
        <v>44</v>
      </c>
    </row>
    <row r="406" spans="1:24" ht="45" x14ac:dyDescent="0.25">
      <c r="A406" s="23">
        <v>11</v>
      </c>
      <c r="B406" s="24" t="s">
        <v>488</v>
      </c>
      <c r="C406" s="23" t="s">
        <v>42</v>
      </c>
      <c r="D406" s="23">
        <v>1987</v>
      </c>
      <c r="E406" s="23" t="s">
        <v>39</v>
      </c>
      <c r="F406" s="23" t="s">
        <v>43</v>
      </c>
      <c r="G406" s="25">
        <v>5</v>
      </c>
      <c r="H406" s="25">
        <v>6</v>
      </c>
      <c r="I406" s="26">
        <v>4054.5</v>
      </c>
      <c r="J406" s="26">
        <v>3906.1</v>
      </c>
      <c r="K406" s="26">
        <v>3906.1</v>
      </c>
      <c r="L406" s="27">
        <v>98</v>
      </c>
      <c r="M406" s="26">
        <f t="shared" si="96"/>
        <v>9591180</v>
      </c>
      <c r="N406" s="26">
        <v>0</v>
      </c>
      <c r="O406" s="26">
        <v>0</v>
      </c>
      <c r="P406" s="26">
        <v>0</v>
      </c>
      <c r="Q406" s="26">
        <f>'Таблица 3 '!C397</f>
        <v>9591180</v>
      </c>
      <c r="R406" s="26">
        <f t="shared" si="97"/>
        <v>9591180</v>
      </c>
      <c r="S406" s="26">
        <v>0</v>
      </c>
      <c r="T406" s="28">
        <f t="shared" si="86"/>
        <v>2455.4363687565601</v>
      </c>
      <c r="U406" s="28">
        <v>2455.4363687565601</v>
      </c>
      <c r="V406" s="29" t="s">
        <v>44</v>
      </c>
    </row>
    <row r="407" spans="1:24" s="15" customFormat="1" ht="22.15" customHeight="1" x14ac:dyDescent="0.25">
      <c r="A407" s="328" t="s">
        <v>489</v>
      </c>
      <c r="B407" s="328"/>
      <c r="C407" s="17" t="s">
        <v>38</v>
      </c>
      <c r="D407" s="17" t="s">
        <v>38</v>
      </c>
      <c r="E407" s="17" t="s">
        <v>38</v>
      </c>
      <c r="F407" s="17" t="s">
        <v>38</v>
      </c>
      <c r="G407" s="18" t="s">
        <v>38</v>
      </c>
      <c r="H407" s="18" t="s">
        <v>38</v>
      </c>
      <c r="I407" s="19">
        <f>I408</f>
        <v>206</v>
      </c>
      <c r="J407" s="19">
        <f t="shared" ref="J407:S407" si="98">J408</f>
        <v>197.2</v>
      </c>
      <c r="K407" s="19">
        <f t="shared" si="98"/>
        <v>140.19999999999999</v>
      </c>
      <c r="L407" s="20">
        <f t="shared" si="98"/>
        <v>12</v>
      </c>
      <c r="M407" s="19">
        <f t="shared" si="98"/>
        <v>64541.59</v>
      </c>
      <c r="N407" s="19">
        <f t="shared" si="98"/>
        <v>0</v>
      </c>
      <c r="O407" s="19">
        <f t="shared" si="98"/>
        <v>0</v>
      </c>
      <c r="P407" s="19">
        <f t="shared" si="98"/>
        <v>0</v>
      </c>
      <c r="Q407" s="19">
        <f t="shared" si="98"/>
        <v>64541.59</v>
      </c>
      <c r="R407" s="19">
        <f t="shared" si="98"/>
        <v>64541.59</v>
      </c>
      <c r="S407" s="19">
        <f t="shared" si="98"/>
        <v>0</v>
      </c>
      <c r="T407" s="30" t="s">
        <v>39</v>
      </c>
      <c r="U407" s="30" t="s">
        <v>39</v>
      </c>
      <c r="V407" s="21" t="s">
        <v>39</v>
      </c>
      <c r="W407" s="22"/>
      <c r="X407" s="22"/>
    </row>
    <row r="408" spans="1:24" ht="45" x14ac:dyDescent="0.25">
      <c r="A408" s="23">
        <v>1</v>
      </c>
      <c r="B408" s="24" t="s">
        <v>490</v>
      </c>
      <c r="C408" s="23" t="s">
        <v>42</v>
      </c>
      <c r="D408" s="23" t="s">
        <v>491</v>
      </c>
      <c r="E408" s="23">
        <v>2018</v>
      </c>
      <c r="F408" s="23" t="s">
        <v>313</v>
      </c>
      <c r="G408" s="25">
        <v>1</v>
      </c>
      <c r="H408" s="25">
        <v>4</v>
      </c>
      <c r="I408" s="26">
        <v>206</v>
      </c>
      <c r="J408" s="26">
        <v>197.2</v>
      </c>
      <c r="K408" s="26">
        <v>140.19999999999999</v>
      </c>
      <c r="L408" s="27">
        <v>12</v>
      </c>
      <c r="M408" s="26">
        <f>SUM(N408:Q408)</f>
        <v>64541.59</v>
      </c>
      <c r="N408" s="26">
        <v>0</v>
      </c>
      <c r="O408" s="26">
        <v>0</v>
      </c>
      <c r="P408" s="26">
        <v>0</v>
      </c>
      <c r="Q408" s="26">
        <f>'Таблица 3 '!C399</f>
        <v>64541.59</v>
      </c>
      <c r="R408" s="26">
        <f>Q408</f>
        <v>64541.59</v>
      </c>
      <c r="S408" s="26">
        <v>0</v>
      </c>
      <c r="T408" s="28">
        <f t="shared" si="86"/>
        <v>327.29001014198781</v>
      </c>
      <c r="U408" s="28">
        <v>327.29001014198781</v>
      </c>
      <c r="V408" s="29" t="s">
        <v>44</v>
      </c>
    </row>
    <row r="409" spans="1:24" s="33" customFormat="1" ht="22.15" customHeight="1" x14ac:dyDescent="0.25">
      <c r="A409" s="327" t="s">
        <v>492</v>
      </c>
      <c r="B409" s="327"/>
      <c r="C409" s="11"/>
      <c r="D409" s="11"/>
      <c r="E409" s="11"/>
      <c r="F409" s="11"/>
      <c r="G409" s="34"/>
      <c r="H409" s="34"/>
      <c r="I409" s="35"/>
      <c r="J409" s="35"/>
      <c r="K409" s="35"/>
      <c r="L409" s="36"/>
      <c r="M409" s="35"/>
      <c r="N409" s="35"/>
      <c r="O409" s="35"/>
      <c r="P409" s="35"/>
      <c r="Q409" s="35"/>
      <c r="R409" s="35"/>
      <c r="S409" s="35"/>
      <c r="T409" s="37"/>
      <c r="U409" s="37"/>
      <c r="V409" s="38"/>
      <c r="W409" s="39"/>
      <c r="X409" s="39"/>
    </row>
    <row r="410" spans="1:24" s="40" customFormat="1" ht="25.15" customHeight="1" x14ac:dyDescent="0.25">
      <c r="A410" s="329" t="s">
        <v>493</v>
      </c>
      <c r="B410" s="329"/>
      <c r="C410" s="42" t="s">
        <v>39</v>
      </c>
      <c r="D410" s="42" t="s">
        <v>39</v>
      </c>
      <c r="E410" s="42" t="s">
        <v>39</v>
      </c>
      <c r="F410" s="42" t="s">
        <v>39</v>
      </c>
      <c r="G410" s="43" t="s">
        <v>39</v>
      </c>
      <c r="H410" s="43" t="s">
        <v>39</v>
      </c>
      <c r="I410" s="44">
        <f t="shared" ref="I410:S410" si="99">I411+I546+I550+I557+I597+I602+I610+I687+I706+I720+I732+I734+I553+I563+I761+I685+I702+I778+I794+I738+I799+I744+I829</f>
        <v>1607466.5600000003</v>
      </c>
      <c r="J410" s="44">
        <f t="shared" si="99"/>
        <v>1227026.42</v>
      </c>
      <c r="K410" s="44">
        <f t="shared" si="99"/>
        <v>1138250.9800000004</v>
      </c>
      <c r="L410" s="45">
        <f t="shared" si="99"/>
        <v>55926</v>
      </c>
      <c r="M410" s="44">
        <f t="shared" si="99"/>
        <v>910486507.81999993</v>
      </c>
      <c r="N410" s="44">
        <f t="shared" si="99"/>
        <v>0</v>
      </c>
      <c r="O410" s="44">
        <f t="shared" si="99"/>
        <v>0</v>
      </c>
      <c r="P410" s="44">
        <f t="shared" si="99"/>
        <v>0</v>
      </c>
      <c r="Q410" s="44">
        <f t="shared" si="99"/>
        <v>910486507.81999993</v>
      </c>
      <c r="R410" s="44">
        <f t="shared" si="99"/>
        <v>910486507.81999993</v>
      </c>
      <c r="S410" s="44">
        <f t="shared" si="99"/>
        <v>0</v>
      </c>
      <c r="T410" s="46" t="s">
        <v>39</v>
      </c>
      <c r="U410" s="46" t="s">
        <v>39</v>
      </c>
      <c r="V410" s="47" t="s">
        <v>39</v>
      </c>
    </row>
    <row r="411" spans="1:24" s="40" customFormat="1" ht="21" customHeight="1" x14ac:dyDescent="0.25">
      <c r="A411" s="329" t="s">
        <v>494</v>
      </c>
      <c r="B411" s="329"/>
      <c r="C411" s="42" t="s">
        <v>38</v>
      </c>
      <c r="D411" s="42" t="s">
        <v>39</v>
      </c>
      <c r="E411" s="42" t="s">
        <v>39</v>
      </c>
      <c r="F411" s="42" t="s">
        <v>39</v>
      </c>
      <c r="G411" s="43" t="s">
        <v>39</v>
      </c>
      <c r="H411" s="43" t="s">
        <v>39</v>
      </c>
      <c r="I411" s="44">
        <f t="shared" ref="I411:S411" si="100">SUM(I412:I545)</f>
        <v>649434.47000000032</v>
      </c>
      <c r="J411" s="44">
        <f t="shared" si="100"/>
        <v>566219.54999999993</v>
      </c>
      <c r="K411" s="44">
        <f t="shared" si="100"/>
        <v>523446.56000000029</v>
      </c>
      <c r="L411" s="45">
        <f t="shared" si="100"/>
        <v>19753</v>
      </c>
      <c r="M411" s="44">
        <f t="shared" si="100"/>
        <v>392236069.21000004</v>
      </c>
      <c r="N411" s="44">
        <f t="shared" si="100"/>
        <v>0</v>
      </c>
      <c r="O411" s="44">
        <f t="shared" si="100"/>
        <v>0</v>
      </c>
      <c r="P411" s="44">
        <f t="shared" si="100"/>
        <v>0</v>
      </c>
      <c r="Q411" s="44">
        <f t="shared" si="100"/>
        <v>392236069.21000004</v>
      </c>
      <c r="R411" s="44">
        <f t="shared" si="100"/>
        <v>392236069.21000004</v>
      </c>
      <c r="S411" s="44">
        <f t="shared" si="100"/>
        <v>0</v>
      </c>
      <c r="T411" s="46" t="s">
        <v>39</v>
      </c>
      <c r="U411" s="46" t="s">
        <v>39</v>
      </c>
      <c r="V411" s="47" t="s">
        <v>39</v>
      </c>
    </row>
    <row r="412" spans="1:24" s="48" customFormat="1" ht="45" x14ac:dyDescent="0.25">
      <c r="A412" s="49">
        <v>1</v>
      </c>
      <c r="B412" s="50" t="s">
        <v>495</v>
      </c>
      <c r="C412" s="49" t="s">
        <v>42</v>
      </c>
      <c r="D412" s="49">
        <v>1961</v>
      </c>
      <c r="E412" s="49">
        <v>2021</v>
      </c>
      <c r="F412" s="49" t="s">
        <v>64</v>
      </c>
      <c r="G412" s="51">
        <v>2</v>
      </c>
      <c r="H412" s="51">
        <v>1</v>
      </c>
      <c r="I412" s="52">
        <v>293.60000000000002</v>
      </c>
      <c r="J412" s="52">
        <v>291.39999999999998</v>
      </c>
      <c r="K412" s="52">
        <v>211.5</v>
      </c>
      <c r="L412" s="53">
        <v>22</v>
      </c>
      <c r="M412" s="52">
        <f t="shared" ref="M412:M475" si="101">SUM(N412:Q412)</f>
        <v>88053.15</v>
      </c>
      <c r="N412" s="52">
        <v>0</v>
      </c>
      <c r="O412" s="52">
        <v>0</v>
      </c>
      <c r="P412" s="52">
        <v>0</v>
      </c>
      <c r="Q412" s="52">
        <f>'Таблица 3 '!C403</f>
        <v>88053.15</v>
      </c>
      <c r="R412" s="52">
        <f t="shared" ref="R412:R475" si="102">Q412</f>
        <v>88053.15</v>
      </c>
      <c r="S412" s="52">
        <v>0</v>
      </c>
      <c r="T412" s="54">
        <f t="shared" si="86"/>
        <v>302.17278654770075</v>
      </c>
      <c r="U412" s="55">
        <v>2126.21</v>
      </c>
      <c r="V412" s="56" t="s">
        <v>496</v>
      </c>
      <c r="W412" s="57"/>
    </row>
    <row r="413" spans="1:24" s="48" customFormat="1" ht="44.25" customHeight="1" x14ac:dyDescent="0.25">
      <c r="A413" s="49">
        <v>2</v>
      </c>
      <c r="B413" s="50" t="s">
        <v>497</v>
      </c>
      <c r="C413" s="49" t="s">
        <v>51</v>
      </c>
      <c r="D413" s="49">
        <v>2007</v>
      </c>
      <c r="E413" s="49">
        <v>2022</v>
      </c>
      <c r="F413" s="49" t="s">
        <v>64</v>
      </c>
      <c r="G413" s="51">
        <v>11</v>
      </c>
      <c r="H413" s="51">
        <v>4</v>
      </c>
      <c r="I413" s="52">
        <v>9636.6</v>
      </c>
      <c r="J413" s="52">
        <v>7998.66</v>
      </c>
      <c r="K413" s="52">
        <v>7783.36</v>
      </c>
      <c r="L413" s="53">
        <v>195</v>
      </c>
      <c r="M413" s="52">
        <f t="shared" si="101"/>
        <v>3016733.84</v>
      </c>
      <c r="N413" s="52">
        <v>0</v>
      </c>
      <c r="O413" s="52">
        <v>0</v>
      </c>
      <c r="P413" s="52">
        <v>0</v>
      </c>
      <c r="Q413" s="52">
        <f>'Таблица 3 '!C404</f>
        <v>3016733.84</v>
      </c>
      <c r="R413" s="52">
        <f t="shared" si="102"/>
        <v>3016733.84</v>
      </c>
      <c r="S413" s="52">
        <v>0</v>
      </c>
      <c r="T413" s="54">
        <f t="shared" si="86"/>
        <v>377.15490344632724</v>
      </c>
      <c r="U413" s="54">
        <v>377.15</v>
      </c>
      <c r="V413" s="56" t="s">
        <v>496</v>
      </c>
      <c r="W413" s="57"/>
    </row>
    <row r="414" spans="1:24" s="48" customFormat="1" ht="45" x14ac:dyDescent="0.25">
      <c r="A414" s="49">
        <v>3</v>
      </c>
      <c r="B414" s="50" t="s">
        <v>498</v>
      </c>
      <c r="C414" s="49" t="s">
        <v>42</v>
      </c>
      <c r="D414" s="49">
        <v>1973</v>
      </c>
      <c r="E414" s="49">
        <v>2021</v>
      </c>
      <c r="F414" s="49" t="s">
        <v>49</v>
      </c>
      <c r="G414" s="51">
        <v>5</v>
      </c>
      <c r="H414" s="51">
        <v>5</v>
      </c>
      <c r="I414" s="52">
        <v>4421.7</v>
      </c>
      <c r="J414" s="52">
        <v>4421.7</v>
      </c>
      <c r="K414" s="52">
        <v>4220.1000000000004</v>
      </c>
      <c r="L414" s="53">
        <v>208</v>
      </c>
      <c r="M414" s="52">
        <f t="shared" si="101"/>
        <v>4665657.5999999996</v>
      </c>
      <c r="N414" s="52">
        <v>0</v>
      </c>
      <c r="O414" s="52">
        <v>0</v>
      </c>
      <c r="P414" s="52">
        <v>0</v>
      </c>
      <c r="Q414" s="52">
        <f>'Таблица 3 '!C405</f>
        <v>4665657.5999999996</v>
      </c>
      <c r="R414" s="52">
        <f t="shared" si="102"/>
        <v>4665657.5999999996</v>
      </c>
      <c r="S414" s="52">
        <v>0</v>
      </c>
      <c r="T414" s="54">
        <f t="shared" si="86"/>
        <v>1055.1728068389984</v>
      </c>
      <c r="U414" s="54">
        <v>1055.1728068389984</v>
      </c>
      <c r="V414" s="56" t="s">
        <v>496</v>
      </c>
      <c r="W414" s="57"/>
    </row>
    <row r="415" spans="1:24" s="48" customFormat="1" ht="45" x14ac:dyDescent="0.25">
      <c r="A415" s="49">
        <v>4</v>
      </c>
      <c r="B415" s="50" t="s">
        <v>46</v>
      </c>
      <c r="C415" s="49" t="s">
        <v>42</v>
      </c>
      <c r="D415" s="49">
        <v>1970</v>
      </c>
      <c r="E415" s="49">
        <v>2021</v>
      </c>
      <c r="F415" s="49" t="s">
        <v>64</v>
      </c>
      <c r="G415" s="51">
        <v>5</v>
      </c>
      <c r="H415" s="51">
        <v>4</v>
      </c>
      <c r="I415" s="52">
        <v>4551.8999999999996</v>
      </c>
      <c r="J415" s="52">
        <v>3342.4</v>
      </c>
      <c r="K415" s="52">
        <v>3231.4</v>
      </c>
      <c r="L415" s="53">
        <v>157</v>
      </c>
      <c r="M415" s="52">
        <f t="shared" si="101"/>
        <v>3764639.09</v>
      </c>
      <c r="N415" s="52">
        <v>0</v>
      </c>
      <c r="O415" s="52">
        <v>0</v>
      </c>
      <c r="P415" s="52">
        <v>0</v>
      </c>
      <c r="Q415" s="52">
        <f>'Таблица 3 '!C406</f>
        <v>3764639.09</v>
      </c>
      <c r="R415" s="52">
        <f t="shared" si="102"/>
        <v>3764639.09</v>
      </c>
      <c r="S415" s="52">
        <v>0</v>
      </c>
      <c r="T415" s="54">
        <f t="shared" si="86"/>
        <v>1126.3281145284825</v>
      </c>
      <c r="U415" s="54">
        <v>1126.33</v>
      </c>
      <c r="V415" s="56" t="s">
        <v>496</v>
      </c>
      <c r="W415" s="57"/>
    </row>
    <row r="416" spans="1:24" s="48" customFormat="1" ht="45" x14ac:dyDescent="0.25">
      <c r="A416" s="49">
        <v>5</v>
      </c>
      <c r="B416" s="50" t="s">
        <v>47</v>
      </c>
      <c r="C416" s="49" t="s">
        <v>42</v>
      </c>
      <c r="D416" s="49" t="s">
        <v>48</v>
      </c>
      <c r="E416" s="49">
        <v>2021</v>
      </c>
      <c r="F416" s="49" t="s">
        <v>49</v>
      </c>
      <c r="G416" s="51">
        <v>5</v>
      </c>
      <c r="H416" s="51">
        <v>4</v>
      </c>
      <c r="I416" s="52">
        <v>2959.4</v>
      </c>
      <c r="J416" s="52">
        <v>2951.9</v>
      </c>
      <c r="K416" s="52">
        <v>2821.7</v>
      </c>
      <c r="L416" s="53">
        <v>140</v>
      </c>
      <c r="M416" s="52">
        <f t="shared" si="101"/>
        <v>2151539.84</v>
      </c>
      <c r="N416" s="52">
        <v>0</v>
      </c>
      <c r="O416" s="52">
        <v>0</v>
      </c>
      <c r="P416" s="52">
        <v>0</v>
      </c>
      <c r="Q416" s="52">
        <f>'Таблица 3 '!C407</f>
        <v>2151539.84</v>
      </c>
      <c r="R416" s="52">
        <f t="shared" si="102"/>
        <v>2151539.84</v>
      </c>
      <c r="S416" s="52">
        <v>0</v>
      </c>
      <c r="T416" s="54">
        <f t="shared" si="86"/>
        <v>728.86609980012861</v>
      </c>
      <c r="U416" s="54">
        <v>728.87</v>
      </c>
      <c r="V416" s="56" t="s">
        <v>496</v>
      </c>
      <c r="W416" s="57"/>
    </row>
    <row r="417" spans="1:23" s="48" customFormat="1" ht="45" x14ac:dyDescent="0.25">
      <c r="A417" s="49">
        <v>6</v>
      </c>
      <c r="B417" s="50" t="s">
        <v>499</v>
      </c>
      <c r="C417" s="49" t="s">
        <v>42</v>
      </c>
      <c r="D417" s="49">
        <v>1987</v>
      </c>
      <c r="E417" s="49">
        <v>2021</v>
      </c>
      <c r="F417" s="49" t="s">
        <v>49</v>
      </c>
      <c r="G417" s="51">
        <v>5</v>
      </c>
      <c r="H417" s="51">
        <v>4</v>
      </c>
      <c r="I417" s="52">
        <v>2987</v>
      </c>
      <c r="J417" s="52">
        <v>2911.11</v>
      </c>
      <c r="K417" s="52">
        <v>2911.11</v>
      </c>
      <c r="L417" s="53">
        <v>114</v>
      </c>
      <c r="M417" s="52">
        <f t="shared" si="101"/>
        <v>3392716.4699999997</v>
      </c>
      <c r="N417" s="52">
        <v>0</v>
      </c>
      <c r="O417" s="52">
        <v>0</v>
      </c>
      <c r="P417" s="52">
        <v>0</v>
      </c>
      <c r="Q417" s="52">
        <f>'Таблица 3 '!C408</f>
        <v>3392716.4699999997</v>
      </c>
      <c r="R417" s="52">
        <f t="shared" si="102"/>
        <v>3392716.4699999997</v>
      </c>
      <c r="S417" s="52">
        <v>0</v>
      </c>
      <c r="T417" s="54">
        <f t="shared" si="86"/>
        <v>1165.4374001669464</v>
      </c>
      <c r="U417" s="54">
        <v>1411.16</v>
      </c>
      <c r="V417" s="56" t="s">
        <v>496</v>
      </c>
      <c r="W417" s="57"/>
    </row>
    <row r="418" spans="1:23" s="48" customFormat="1" ht="45" x14ac:dyDescent="0.25">
      <c r="A418" s="49">
        <v>7</v>
      </c>
      <c r="B418" s="50" t="s">
        <v>52</v>
      </c>
      <c r="C418" s="49" t="s">
        <v>42</v>
      </c>
      <c r="D418" s="49">
        <v>1986</v>
      </c>
      <c r="E418" s="49">
        <v>2020</v>
      </c>
      <c r="F418" s="49" t="s">
        <v>49</v>
      </c>
      <c r="G418" s="51">
        <v>5</v>
      </c>
      <c r="H418" s="51">
        <v>4</v>
      </c>
      <c r="I418" s="52">
        <v>2953.6</v>
      </c>
      <c r="J418" s="52">
        <v>2934.1</v>
      </c>
      <c r="K418" s="52">
        <v>2751.4</v>
      </c>
      <c r="L418" s="53">
        <v>107</v>
      </c>
      <c r="M418" s="52">
        <f t="shared" si="101"/>
        <v>380182.8</v>
      </c>
      <c r="N418" s="52">
        <v>0</v>
      </c>
      <c r="O418" s="52">
        <v>0</v>
      </c>
      <c r="P418" s="52">
        <v>0</v>
      </c>
      <c r="Q418" s="52">
        <f>'Таблица 3 '!C409</f>
        <v>380182.8</v>
      </c>
      <c r="R418" s="52">
        <f t="shared" si="102"/>
        <v>380182.8</v>
      </c>
      <c r="S418" s="52">
        <v>0</v>
      </c>
      <c r="T418" s="54">
        <f t="shared" si="86"/>
        <v>129.57390681980846</v>
      </c>
      <c r="U418" s="54">
        <v>129.57</v>
      </c>
      <c r="V418" s="56" t="s">
        <v>496</v>
      </c>
      <c r="W418" s="57"/>
    </row>
    <row r="419" spans="1:23" s="48" customFormat="1" ht="45" x14ac:dyDescent="0.25">
      <c r="A419" s="49">
        <v>8</v>
      </c>
      <c r="B419" s="50" t="s">
        <v>500</v>
      </c>
      <c r="C419" s="49" t="s">
        <v>42</v>
      </c>
      <c r="D419" s="49">
        <v>1990</v>
      </c>
      <c r="E419" s="49" t="s">
        <v>39</v>
      </c>
      <c r="F419" s="49" t="s">
        <v>53</v>
      </c>
      <c r="G419" s="51">
        <v>5</v>
      </c>
      <c r="H419" s="51">
        <v>4</v>
      </c>
      <c r="I419" s="52">
        <v>3000.4</v>
      </c>
      <c r="J419" s="52">
        <v>2995.3</v>
      </c>
      <c r="K419" s="52">
        <v>2995.3</v>
      </c>
      <c r="L419" s="53">
        <v>148</v>
      </c>
      <c r="M419" s="52">
        <f t="shared" si="101"/>
        <v>1558983.74</v>
      </c>
      <c r="N419" s="52">
        <v>0</v>
      </c>
      <c r="O419" s="52">
        <v>0</v>
      </c>
      <c r="P419" s="52">
        <v>0</v>
      </c>
      <c r="Q419" s="52">
        <f>'Таблица 3 '!C410</f>
        <v>1558983.74</v>
      </c>
      <c r="R419" s="52">
        <f t="shared" si="102"/>
        <v>1558983.74</v>
      </c>
      <c r="S419" s="52">
        <v>0</v>
      </c>
      <c r="T419" s="54">
        <f t="shared" si="86"/>
        <v>520.47666010082457</v>
      </c>
      <c r="U419" s="54">
        <v>520.47666010082457</v>
      </c>
      <c r="V419" s="56" t="s">
        <v>496</v>
      </c>
      <c r="W419" s="57"/>
    </row>
    <row r="420" spans="1:23" s="58" customFormat="1" ht="45.75" customHeight="1" x14ac:dyDescent="0.25">
      <c r="A420" s="49">
        <v>9</v>
      </c>
      <c r="B420" s="59" t="s">
        <v>501</v>
      </c>
      <c r="C420" s="49" t="s">
        <v>51</v>
      </c>
      <c r="D420" s="51">
        <v>1988</v>
      </c>
      <c r="E420" s="51">
        <v>2022</v>
      </c>
      <c r="F420" s="51" t="s">
        <v>502</v>
      </c>
      <c r="G420" s="51">
        <v>9</v>
      </c>
      <c r="H420" s="51">
        <v>4</v>
      </c>
      <c r="I420" s="54">
        <v>7694.2</v>
      </c>
      <c r="J420" s="54">
        <v>7675.9</v>
      </c>
      <c r="K420" s="54">
        <v>7293.4</v>
      </c>
      <c r="L420" s="60">
        <v>381</v>
      </c>
      <c r="M420" s="54">
        <v>3580940.65</v>
      </c>
      <c r="N420" s="54">
        <v>0</v>
      </c>
      <c r="O420" s="54">
        <v>0</v>
      </c>
      <c r="P420" s="54">
        <v>0</v>
      </c>
      <c r="Q420" s="52">
        <f>'Таблица 3 '!C411</f>
        <v>3580940.65</v>
      </c>
      <c r="R420" s="54">
        <v>3580940.65</v>
      </c>
      <c r="S420" s="54">
        <v>0</v>
      </c>
      <c r="T420" s="54">
        <f t="shared" si="86"/>
        <v>466.5173660417671</v>
      </c>
      <c r="U420" s="54">
        <v>1271</v>
      </c>
      <c r="V420" s="61" t="s">
        <v>496</v>
      </c>
      <c r="W420" s="57"/>
    </row>
    <row r="421" spans="1:23" s="48" customFormat="1" ht="45" x14ac:dyDescent="0.25">
      <c r="A421" s="49">
        <v>10</v>
      </c>
      <c r="B421" s="50" t="s">
        <v>503</v>
      </c>
      <c r="C421" s="49" t="s">
        <v>42</v>
      </c>
      <c r="D421" s="49">
        <v>1993</v>
      </c>
      <c r="E421" s="49">
        <v>2019</v>
      </c>
      <c r="F421" s="49" t="s">
        <v>49</v>
      </c>
      <c r="G421" s="51">
        <v>10</v>
      </c>
      <c r="H421" s="51">
        <v>2</v>
      </c>
      <c r="I421" s="52">
        <v>5790.4</v>
      </c>
      <c r="J421" s="52">
        <v>4773.1000000000004</v>
      </c>
      <c r="K421" s="52">
        <v>4507.1000000000004</v>
      </c>
      <c r="L421" s="53">
        <v>183</v>
      </c>
      <c r="M421" s="52">
        <f t="shared" si="101"/>
        <v>309060</v>
      </c>
      <c r="N421" s="52">
        <v>0</v>
      </c>
      <c r="O421" s="52">
        <v>0</v>
      </c>
      <c r="P421" s="52">
        <v>0</v>
      </c>
      <c r="Q421" s="52">
        <f>'Таблица 3 '!C412</f>
        <v>309060</v>
      </c>
      <c r="R421" s="52">
        <f t="shared" si="102"/>
        <v>309060</v>
      </c>
      <c r="S421" s="52">
        <v>0</v>
      </c>
      <c r="T421" s="54">
        <f t="shared" si="86"/>
        <v>64.750371875720177</v>
      </c>
      <c r="U421" s="55">
        <v>64.75</v>
      </c>
      <c r="V421" s="56" t="s">
        <v>496</v>
      </c>
      <c r="W421" s="57"/>
    </row>
    <row r="422" spans="1:23" s="48" customFormat="1" ht="44.25" customHeight="1" x14ac:dyDescent="0.25">
      <c r="A422" s="49">
        <v>11</v>
      </c>
      <c r="B422" s="50" t="s">
        <v>504</v>
      </c>
      <c r="C422" s="49" t="s">
        <v>51</v>
      </c>
      <c r="D422" s="49">
        <v>1986</v>
      </c>
      <c r="E422" s="49" t="s">
        <v>38</v>
      </c>
      <c r="F422" s="49" t="s">
        <v>53</v>
      </c>
      <c r="G422" s="51">
        <v>5</v>
      </c>
      <c r="H422" s="51">
        <v>5</v>
      </c>
      <c r="I422" s="52">
        <v>3752.4</v>
      </c>
      <c r="J422" s="52">
        <v>3738.3</v>
      </c>
      <c r="K422" s="52">
        <v>3738.3</v>
      </c>
      <c r="L422" s="53">
        <v>193</v>
      </c>
      <c r="M422" s="52">
        <f t="shared" si="101"/>
        <v>2857248.96</v>
      </c>
      <c r="N422" s="52">
        <v>0</v>
      </c>
      <c r="O422" s="52">
        <v>0</v>
      </c>
      <c r="P422" s="52">
        <v>0</v>
      </c>
      <c r="Q422" s="52">
        <f>'Таблица 3 '!C413</f>
        <v>2857248.96</v>
      </c>
      <c r="R422" s="52">
        <f t="shared" si="102"/>
        <v>2857248.96</v>
      </c>
      <c r="S422" s="52">
        <v>0</v>
      </c>
      <c r="T422" s="54">
        <f t="shared" si="86"/>
        <v>764.31772730920466</v>
      </c>
      <c r="U422" s="54">
        <v>764.32</v>
      </c>
      <c r="V422" s="56" t="s">
        <v>496</v>
      </c>
      <c r="W422" s="57"/>
    </row>
    <row r="423" spans="1:23" s="48" customFormat="1" ht="45" x14ac:dyDescent="0.25">
      <c r="A423" s="49">
        <v>12</v>
      </c>
      <c r="B423" s="50" t="s">
        <v>505</v>
      </c>
      <c r="C423" s="49" t="s">
        <v>42</v>
      </c>
      <c r="D423" s="49">
        <v>1995</v>
      </c>
      <c r="E423" s="49" t="s">
        <v>39</v>
      </c>
      <c r="F423" s="49" t="s">
        <v>49</v>
      </c>
      <c r="G423" s="51">
        <v>10</v>
      </c>
      <c r="H423" s="51">
        <v>10</v>
      </c>
      <c r="I423" s="52">
        <v>5001.7</v>
      </c>
      <c r="J423" s="52">
        <v>5001.7</v>
      </c>
      <c r="K423" s="52">
        <v>5001.7</v>
      </c>
      <c r="L423" s="53">
        <v>186</v>
      </c>
      <c r="M423" s="52">
        <f t="shared" si="101"/>
        <v>103524.58</v>
      </c>
      <c r="N423" s="52">
        <v>0</v>
      </c>
      <c r="O423" s="52">
        <v>0</v>
      </c>
      <c r="P423" s="52">
        <v>0</v>
      </c>
      <c r="Q423" s="52">
        <f>'Таблица 3 '!C414</f>
        <v>103524.58</v>
      </c>
      <c r="R423" s="52">
        <f t="shared" si="102"/>
        <v>103524.58</v>
      </c>
      <c r="S423" s="52">
        <v>0</v>
      </c>
      <c r="T423" s="54">
        <f t="shared" si="86"/>
        <v>20.69787872123478</v>
      </c>
      <c r="U423" s="54">
        <v>20.7</v>
      </c>
      <c r="V423" s="56" t="s">
        <v>496</v>
      </c>
      <c r="W423" s="57"/>
    </row>
    <row r="424" spans="1:23" s="48" customFormat="1" ht="45" x14ac:dyDescent="0.25">
      <c r="A424" s="49">
        <v>13</v>
      </c>
      <c r="B424" s="50" t="s">
        <v>55</v>
      </c>
      <c r="C424" s="49" t="s">
        <v>42</v>
      </c>
      <c r="D424" s="49" t="s">
        <v>56</v>
      </c>
      <c r="E424" s="49">
        <v>2021</v>
      </c>
      <c r="F424" s="49" t="s">
        <v>49</v>
      </c>
      <c r="G424" s="51">
        <v>5</v>
      </c>
      <c r="H424" s="51">
        <v>4</v>
      </c>
      <c r="I424" s="52">
        <v>6081.8</v>
      </c>
      <c r="J424" s="52">
        <v>4607.6000000000004</v>
      </c>
      <c r="K424" s="52">
        <v>4270.3</v>
      </c>
      <c r="L424" s="53">
        <v>165</v>
      </c>
      <c r="M424" s="52">
        <f t="shared" si="101"/>
        <v>839941.2</v>
      </c>
      <c r="N424" s="52">
        <v>0</v>
      </c>
      <c r="O424" s="52">
        <v>0</v>
      </c>
      <c r="P424" s="52">
        <v>0</v>
      </c>
      <c r="Q424" s="52">
        <f>'Таблица 3 '!C415</f>
        <v>839941.2</v>
      </c>
      <c r="R424" s="52">
        <f t="shared" si="102"/>
        <v>839941.2</v>
      </c>
      <c r="S424" s="52">
        <v>0</v>
      </c>
      <c r="T424" s="54">
        <f t="shared" si="86"/>
        <v>182.29473044535112</v>
      </c>
      <c r="U424" s="54">
        <v>182.29</v>
      </c>
      <c r="V424" s="56" t="s">
        <v>496</v>
      </c>
      <c r="W424" s="57"/>
    </row>
    <row r="425" spans="1:23" s="48" customFormat="1" ht="45" x14ac:dyDescent="0.25">
      <c r="A425" s="49">
        <v>14</v>
      </c>
      <c r="B425" s="50" t="s">
        <v>506</v>
      </c>
      <c r="C425" s="49" t="s">
        <v>42</v>
      </c>
      <c r="D425" s="49">
        <v>2000</v>
      </c>
      <c r="E425" s="49">
        <v>2020</v>
      </c>
      <c r="F425" s="49" t="s">
        <v>49</v>
      </c>
      <c r="G425" s="51">
        <v>5</v>
      </c>
      <c r="H425" s="51">
        <v>4</v>
      </c>
      <c r="I425" s="52">
        <v>6620.5</v>
      </c>
      <c r="J425" s="52">
        <v>5143.8</v>
      </c>
      <c r="K425" s="52">
        <v>4204.5</v>
      </c>
      <c r="L425" s="53">
        <v>197</v>
      </c>
      <c r="M425" s="52">
        <f t="shared" si="101"/>
        <v>475146</v>
      </c>
      <c r="N425" s="52">
        <v>0</v>
      </c>
      <c r="O425" s="52">
        <v>0</v>
      </c>
      <c r="P425" s="52">
        <v>0</v>
      </c>
      <c r="Q425" s="52">
        <f>'Таблица 3 '!C416</f>
        <v>475146</v>
      </c>
      <c r="R425" s="52">
        <f t="shared" si="102"/>
        <v>475146</v>
      </c>
      <c r="S425" s="52">
        <v>0</v>
      </c>
      <c r="T425" s="54">
        <f t="shared" si="86"/>
        <v>92.37256502974455</v>
      </c>
      <c r="U425" s="54">
        <v>92.37</v>
      </c>
      <c r="V425" s="56" t="s">
        <v>496</v>
      </c>
      <c r="W425" s="57"/>
    </row>
    <row r="426" spans="1:23" s="48" customFormat="1" ht="45" x14ac:dyDescent="0.25">
      <c r="A426" s="49">
        <v>15</v>
      </c>
      <c r="B426" s="50" t="s">
        <v>507</v>
      </c>
      <c r="C426" s="49" t="s">
        <v>42</v>
      </c>
      <c r="D426" s="49">
        <v>1980</v>
      </c>
      <c r="E426" s="49" t="s">
        <v>38</v>
      </c>
      <c r="F426" s="49" t="s">
        <v>49</v>
      </c>
      <c r="G426" s="51">
        <v>6</v>
      </c>
      <c r="H426" s="51">
        <v>4</v>
      </c>
      <c r="I426" s="52">
        <v>3677.2</v>
      </c>
      <c r="J426" s="52">
        <v>3677.2</v>
      </c>
      <c r="K426" s="52">
        <v>3677.2</v>
      </c>
      <c r="L426" s="53">
        <v>80</v>
      </c>
      <c r="M426" s="52">
        <f t="shared" si="101"/>
        <v>287109.40999999997</v>
      </c>
      <c r="N426" s="52">
        <v>0</v>
      </c>
      <c r="O426" s="52">
        <v>0</v>
      </c>
      <c r="P426" s="52">
        <v>0</v>
      </c>
      <c r="Q426" s="52">
        <f>'Таблица 3 '!C417</f>
        <v>287109.40999999997</v>
      </c>
      <c r="R426" s="52">
        <f t="shared" si="102"/>
        <v>287109.40999999997</v>
      </c>
      <c r="S426" s="52">
        <v>0</v>
      </c>
      <c r="T426" s="54">
        <f t="shared" si="86"/>
        <v>78.078268791471771</v>
      </c>
      <c r="U426" s="54">
        <v>78.08</v>
      </c>
      <c r="V426" s="56" t="s">
        <v>496</v>
      </c>
      <c r="W426" s="57"/>
    </row>
    <row r="427" spans="1:23" s="48" customFormat="1" ht="45" x14ac:dyDescent="0.25">
      <c r="A427" s="49">
        <v>16</v>
      </c>
      <c r="B427" s="50" t="s">
        <v>508</v>
      </c>
      <c r="C427" s="49" t="s">
        <v>42</v>
      </c>
      <c r="D427" s="49">
        <v>2010</v>
      </c>
      <c r="E427" s="49" t="s">
        <v>39</v>
      </c>
      <c r="F427" s="49" t="s">
        <v>64</v>
      </c>
      <c r="G427" s="51">
        <v>3</v>
      </c>
      <c r="H427" s="51">
        <v>2</v>
      </c>
      <c r="I427" s="52">
        <v>2053.1</v>
      </c>
      <c r="J427" s="52">
        <v>1204.7</v>
      </c>
      <c r="K427" s="52">
        <v>957.3</v>
      </c>
      <c r="L427" s="53">
        <v>69</v>
      </c>
      <c r="M427" s="52">
        <f t="shared" si="101"/>
        <v>101456.52</v>
      </c>
      <c r="N427" s="52">
        <v>0</v>
      </c>
      <c r="O427" s="52">
        <v>0</v>
      </c>
      <c r="P427" s="52">
        <v>0</v>
      </c>
      <c r="Q427" s="52">
        <f>'Таблица 3 '!C418</f>
        <v>101456.52</v>
      </c>
      <c r="R427" s="52">
        <f t="shared" si="102"/>
        <v>101456.52</v>
      </c>
      <c r="S427" s="52">
        <v>0</v>
      </c>
      <c r="T427" s="54">
        <f t="shared" si="86"/>
        <v>84.217249107661658</v>
      </c>
      <c r="U427" s="54">
        <v>84.22</v>
      </c>
      <c r="V427" s="56" t="s">
        <v>496</v>
      </c>
      <c r="W427" s="57"/>
    </row>
    <row r="428" spans="1:23" s="48" customFormat="1" ht="45" x14ac:dyDescent="0.25">
      <c r="A428" s="49">
        <v>17</v>
      </c>
      <c r="B428" s="50" t="s">
        <v>509</v>
      </c>
      <c r="C428" s="49" t="s">
        <v>42</v>
      </c>
      <c r="D428" s="49">
        <v>1985</v>
      </c>
      <c r="E428" s="49">
        <v>2018</v>
      </c>
      <c r="F428" s="49" t="s">
        <v>49</v>
      </c>
      <c r="G428" s="51">
        <v>5</v>
      </c>
      <c r="H428" s="51">
        <v>7</v>
      </c>
      <c r="I428" s="52">
        <v>7035.1</v>
      </c>
      <c r="J428" s="52">
        <v>5080.6000000000004</v>
      </c>
      <c r="K428" s="52">
        <v>4979.7</v>
      </c>
      <c r="L428" s="53">
        <v>215</v>
      </c>
      <c r="M428" s="52">
        <f t="shared" si="101"/>
        <v>3481785.6</v>
      </c>
      <c r="N428" s="52">
        <v>0</v>
      </c>
      <c r="O428" s="52">
        <v>0</v>
      </c>
      <c r="P428" s="52">
        <v>0</v>
      </c>
      <c r="Q428" s="52">
        <f>'Таблица 3 '!C419</f>
        <v>3481785.6</v>
      </c>
      <c r="R428" s="52">
        <f t="shared" si="102"/>
        <v>3481785.6</v>
      </c>
      <c r="S428" s="52">
        <v>0</v>
      </c>
      <c r="T428" s="54">
        <f t="shared" si="86"/>
        <v>685.30992402472145</v>
      </c>
      <c r="U428" s="54">
        <v>685.31</v>
      </c>
      <c r="V428" s="56" t="s">
        <v>496</v>
      </c>
      <c r="W428" s="57"/>
    </row>
    <row r="429" spans="1:23" s="48" customFormat="1" ht="45" x14ac:dyDescent="0.25">
      <c r="A429" s="49">
        <v>18</v>
      </c>
      <c r="B429" s="50" t="s">
        <v>510</v>
      </c>
      <c r="C429" s="49" t="s">
        <v>42</v>
      </c>
      <c r="D429" s="49">
        <v>1985</v>
      </c>
      <c r="E429" s="49" t="s">
        <v>38</v>
      </c>
      <c r="F429" s="49" t="s">
        <v>49</v>
      </c>
      <c r="G429" s="51">
        <v>5</v>
      </c>
      <c r="H429" s="51">
        <v>5</v>
      </c>
      <c r="I429" s="52">
        <v>3767.6</v>
      </c>
      <c r="J429" s="52">
        <v>3014.1</v>
      </c>
      <c r="K429" s="52">
        <v>3014.1</v>
      </c>
      <c r="L429" s="53">
        <v>126</v>
      </c>
      <c r="M429" s="52">
        <f t="shared" si="101"/>
        <v>324022.07</v>
      </c>
      <c r="N429" s="52">
        <v>0</v>
      </c>
      <c r="O429" s="52">
        <v>0</v>
      </c>
      <c r="P429" s="52">
        <v>0</v>
      </c>
      <c r="Q429" s="52">
        <f>'Таблица 3 '!C420</f>
        <v>324022.07</v>
      </c>
      <c r="R429" s="52">
        <f t="shared" si="102"/>
        <v>324022.07</v>
      </c>
      <c r="S429" s="52">
        <v>0</v>
      </c>
      <c r="T429" s="54">
        <f t="shared" si="86"/>
        <v>107.50209681165191</v>
      </c>
      <c r="U429" s="54">
        <v>107.5</v>
      </c>
      <c r="V429" s="56" t="s">
        <v>496</v>
      </c>
      <c r="W429" s="57"/>
    </row>
    <row r="430" spans="1:23" s="48" customFormat="1" ht="45" x14ac:dyDescent="0.25">
      <c r="A430" s="49">
        <v>19</v>
      </c>
      <c r="B430" s="50" t="s">
        <v>69</v>
      </c>
      <c r="C430" s="49" t="s">
        <v>42</v>
      </c>
      <c r="D430" s="49">
        <v>1990</v>
      </c>
      <c r="E430" s="49">
        <v>2021</v>
      </c>
      <c r="F430" s="49" t="s">
        <v>64</v>
      </c>
      <c r="G430" s="51">
        <v>2</v>
      </c>
      <c r="H430" s="51">
        <v>1</v>
      </c>
      <c r="I430" s="52">
        <v>575.79999999999995</v>
      </c>
      <c r="J430" s="52">
        <v>516.4</v>
      </c>
      <c r="K430" s="52">
        <v>516.4</v>
      </c>
      <c r="L430" s="53">
        <v>25</v>
      </c>
      <c r="M430" s="52">
        <f t="shared" si="101"/>
        <v>107744.4</v>
      </c>
      <c r="N430" s="52">
        <v>0</v>
      </c>
      <c r="O430" s="52">
        <v>0</v>
      </c>
      <c r="P430" s="52">
        <v>0</v>
      </c>
      <c r="Q430" s="52">
        <f>'Таблица 3 '!C421</f>
        <v>107744.4</v>
      </c>
      <c r="R430" s="52">
        <f t="shared" si="102"/>
        <v>107744.4</v>
      </c>
      <c r="S430" s="52">
        <v>0</v>
      </c>
      <c r="T430" s="54">
        <f t="shared" si="86"/>
        <v>208.64523625096825</v>
      </c>
      <c r="U430" s="54">
        <v>208.65</v>
      </c>
      <c r="V430" s="56" t="s">
        <v>496</v>
      </c>
      <c r="W430" s="57"/>
    </row>
    <row r="431" spans="1:23" s="48" customFormat="1" ht="45" x14ac:dyDescent="0.25">
      <c r="A431" s="49">
        <v>20</v>
      </c>
      <c r="B431" s="50" t="s">
        <v>511</v>
      </c>
      <c r="C431" s="49" t="s">
        <v>42</v>
      </c>
      <c r="D431" s="49">
        <v>1989</v>
      </c>
      <c r="E431" s="49" t="s">
        <v>39</v>
      </c>
      <c r="F431" s="49" t="s">
        <v>49</v>
      </c>
      <c r="G431" s="51">
        <v>5</v>
      </c>
      <c r="H431" s="51">
        <v>6</v>
      </c>
      <c r="I431" s="52">
        <v>4797.8</v>
      </c>
      <c r="J431" s="52">
        <v>4301.1000000000004</v>
      </c>
      <c r="K431" s="52">
        <v>4301.1000000000004</v>
      </c>
      <c r="L431" s="53">
        <v>198</v>
      </c>
      <c r="M431" s="52">
        <f t="shared" si="101"/>
        <v>201020.23</v>
      </c>
      <c r="N431" s="52">
        <v>0</v>
      </c>
      <c r="O431" s="52">
        <v>0</v>
      </c>
      <c r="P431" s="52">
        <v>0</v>
      </c>
      <c r="Q431" s="52">
        <f>'Таблица 3 '!C422</f>
        <v>201020.23</v>
      </c>
      <c r="R431" s="52">
        <f t="shared" si="102"/>
        <v>201020.23</v>
      </c>
      <c r="S431" s="52">
        <v>0</v>
      </c>
      <c r="T431" s="54">
        <f t="shared" ref="T431:T494" si="103">M431/J431</f>
        <v>46.736934737625255</v>
      </c>
      <c r="U431" s="54">
        <v>46.74</v>
      </c>
      <c r="V431" s="56" t="s">
        <v>496</v>
      </c>
      <c r="W431" s="57"/>
    </row>
    <row r="432" spans="1:23" s="48" customFormat="1" ht="45" x14ac:dyDescent="0.25">
      <c r="A432" s="49">
        <v>21</v>
      </c>
      <c r="B432" s="50" t="s">
        <v>512</v>
      </c>
      <c r="C432" s="49" t="s">
        <v>42</v>
      </c>
      <c r="D432" s="49">
        <v>1991</v>
      </c>
      <c r="E432" s="49">
        <v>2019</v>
      </c>
      <c r="F432" s="49" t="s">
        <v>64</v>
      </c>
      <c r="G432" s="51">
        <v>10</v>
      </c>
      <c r="H432" s="51">
        <v>1</v>
      </c>
      <c r="I432" s="52">
        <v>3798.6</v>
      </c>
      <c r="J432" s="52">
        <v>2956.7</v>
      </c>
      <c r="K432" s="52">
        <v>2956.7</v>
      </c>
      <c r="L432" s="53">
        <v>65</v>
      </c>
      <c r="M432" s="52">
        <f t="shared" si="101"/>
        <v>2466011.1</v>
      </c>
      <c r="N432" s="52">
        <v>0</v>
      </c>
      <c r="O432" s="52">
        <v>0</v>
      </c>
      <c r="P432" s="52">
        <v>0</v>
      </c>
      <c r="Q432" s="52">
        <f>'Таблица 3 '!C423</f>
        <v>2466011.1</v>
      </c>
      <c r="R432" s="52">
        <f t="shared" si="102"/>
        <v>2466011.1</v>
      </c>
      <c r="S432" s="52">
        <v>0</v>
      </c>
      <c r="T432" s="54">
        <f t="shared" si="103"/>
        <v>834.04170189738568</v>
      </c>
      <c r="U432" s="54">
        <v>834.04</v>
      </c>
      <c r="V432" s="56" t="s">
        <v>496</v>
      </c>
      <c r="W432" s="57"/>
    </row>
    <row r="433" spans="1:23" s="48" customFormat="1" ht="45" customHeight="1" x14ac:dyDescent="0.25">
      <c r="A433" s="49">
        <v>22</v>
      </c>
      <c r="B433" s="50" t="s">
        <v>513</v>
      </c>
      <c r="C433" s="49" t="s">
        <v>51</v>
      </c>
      <c r="D433" s="49">
        <v>1972</v>
      </c>
      <c r="E433" s="49">
        <v>2022</v>
      </c>
      <c r="F433" s="49" t="s">
        <v>64</v>
      </c>
      <c r="G433" s="51">
        <v>5</v>
      </c>
      <c r="H433" s="51">
        <v>4</v>
      </c>
      <c r="I433" s="52">
        <v>3122.3</v>
      </c>
      <c r="J433" s="52">
        <v>3146.4</v>
      </c>
      <c r="K433" s="52">
        <v>3045.1</v>
      </c>
      <c r="L433" s="53">
        <v>145</v>
      </c>
      <c r="M433" s="52">
        <f t="shared" si="101"/>
        <v>510847.28</v>
      </c>
      <c r="N433" s="52">
        <v>0</v>
      </c>
      <c r="O433" s="52">
        <v>0</v>
      </c>
      <c r="P433" s="52">
        <v>0</v>
      </c>
      <c r="Q433" s="52">
        <f>'Таблица 3 '!C424</f>
        <v>510847.28</v>
      </c>
      <c r="R433" s="52">
        <f t="shared" si="102"/>
        <v>510847.28</v>
      </c>
      <c r="S433" s="52">
        <v>0</v>
      </c>
      <c r="T433" s="54">
        <f t="shared" si="103"/>
        <v>162.35929316043732</v>
      </c>
      <c r="U433" s="54">
        <v>853.74</v>
      </c>
      <c r="V433" s="56" t="s">
        <v>496</v>
      </c>
      <c r="W433" s="57"/>
    </row>
    <row r="434" spans="1:23" s="48" customFormat="1" ht="45.75" customHeight="1" x14ac:dyDescent="0.25">
      <c r="A434" s="49">
        <v>23</v>
      </c>
      <c r="B434" s="50" t="s">
        <v>514</v>
      </c>
      <c r="C434" s="49" t="s">
        <v>51</v>
      </c>
      <c r="D434" s="49">
        <v>1985</v>
      </c>
      <c r="E434" s="49" t="s">
        <v>38</v>
      </c>
      <c r="F434" s="49" t="s">
        <v>64</v>
      </c>
      <c r="G434" s="51">
        <v>5</v>
      </c>
      <c r="H434" s="51">
        <v>6</v>
      </c>
      <c r="I434" s="52">
        <v>4109.2</v>
      </c>
      <c r="J434" s="52">
        <v>4103.74</v>
      </c>
      <c r="K434" s="52">
        <v>4103.74</v>
      </c>
      <c r="L434" s="53">
        <v>167</v>
      </c>
      <c r="M434" s="52">
        <f t="shared" si="101"/>
        <v>3503540.4</v>
      </c>
      <c r="N434" s="52">
        <v>0</v>
      </c>
      <c r="O434" s="52">
        <v>0</v>
      </c>
      <c r="P434" s="52">
        <v>0</v>
      </c>
      <c r="Q434" s="52">
        <f>'Таблица 3 '!C425</f>
        <v>3503540.4</v>
      </c>
      <c r="R434" s="52">
        <f t="shared" si="102"/>
        <v>3503540.4</v>
      </c>
      <c r="S434" s="52">
        <v>0</v>
      </c>
      <c r="T434" s="54">
        <f t="shared" si="103"/>
        <v>853.74326833571331</v>
      </c>
      <c r="U434" s="54">
        <v>853.74</v>
      </c>
      <c r="V434" s="56" t="s">
        <v>496</v>
      </c>
      <c r="W434" s="57"/>
    </row>
    <row r="435" spans="1:23" s="48" customFormat="1" ht="45" x14ac:dyDescent="0.25">
      <c r="A435" s="49">
        <v>24</v>
      </c>
      <c r="B435" s="50" t="s">
        <v>79</v>
      </c>
      <c r="C435" s="49" t="s">
        <v>42</v>
      </c>
      <c r="D435" s="49">
        <v>1973</v>
      </c>
      <c r="E435" s="49">
        <v>2021</v>
      </c>
      <c r="F435" s="49" t="s">
        <v>64</v>
      </c>
      <c r="G435" s="51">
        <v>2</v>
      </c>
      <c r="H435" s="51">
        <v>2</v>
      </c>
      <c r="I435" s="52">
        <v>736</v>
      </c>
      <c r="J435" s="52">
        <v>732</v>
      </c>
      <c r="K435" s="52">
        <v>700.5</v>
      </c>
      <c r="L435" s="53">
        <v>37</v>
      </c>
      <c r="M435" s="52">
        <f t="shared" si="101"/>
        <v>4118456.4</v>
      </c>
      <c r="N435" s="52">
        <v>0</v>
      </c>
      <c r="O435" s="52">
        <v>0</v>
      </c>
      <c r="P435" s="52">
        <v>0</v>
      </c>
      <c r="Q435" s="52">
        <f>'Таблица 3 '!C426</f>
        <v>4118456.4</v>
      </c>
      <c r="R435" s="52">
        <f t="shared" si="102"/>
        <v>4118456.4</v>
      </c>
      <c r="S435" s="52">
        <v>0</v>
      </c>
      <c r="T435" s="54">
        <f t="shared" si="103"/>
        <v>5626.3065573770491</v>
      </c>
      <c r="U435" s="54">
        <v>5626.3065573770491</v>
      </c>
      <c r="V435" s="56" t="s">
        <v>496</v>
      </c>
      <c r="W435" s="57"/>
    </row>
    <row r="436" spans="1:23" s="48" customFormat="1" ht="45" x14ac:dyDescent="0.25">
      <c r="A436" s="49">
        <v>25</v>
      </c>
      <c r="B436" s="50" t="s">
        <v>80</v>
      </c>
      <c r="C436" s="49" t="s">
        <v>42</v>
      </c>
      <c r="D436" s="49">
        <v>1974</v>
      </c>
      <c r="E436" s="49">
        <v>2022</v>
      </c>
      <c r="F436" s="49" t="s">
        <v>64</v>
      </c>
      <c r="G436" s="51">
        <v>2</v>
      </c>
      <c r="H436" s="51">
        <v>2</v>
      </c>
      <c r="I436" s="52">
        <v>726.9</v>
      </c>
      <c r="J436" s="52">
        <v>725.3</v>
      </c>
      <c r="K436" s="52">
        <v>561.1</v>
      </c>
      <c r="L436" s="53">
        <v>33</v>
      </c>
      <c r="M436" s="52">
        <f t="shared" si="101"/>
        <v>534539.94999999995</v>
      </c>
      <c r="N436" s="52">
        <v>0</v>
      </c>
      <c r="O436" s="52">
        <v>0</v>
      </c>
      <c r="P436" s="52">
        <v>0</v>
      </c>
      <c r="Q436" s="52">
        <f>'Таблица 3 '!C427</f>
        <v>534539.94999999995</v>
      </c>
      <c r="R436" s="52">
        <f t="shared" si="102"/>
        <v>534539.94999999995</v>
      </c>
      <c r="S436" s="52">
        <v>0</v>
      </c>
      <c r="T436" s="54">
        <f t="shared" si="103"/>
        <v>736.9915207500344</v>
      </c>
      <c r="U436" s="54">
        <v>736.9915207500344</v>
      </c>
      <c r="V436" s="56" t="s">
        <v>496</v>
      </c>
      <c r="W436" s="57"/>
    </row>
    <row r="437" spans="1:23" s="48" customFormat="1" ht="45" x14ac:dyDescent="0.25">
      <c r="A437" s="49">
        <v>26</v>
      </c>
      <c r="B437" s="50" t="s">
        <v>82</v>
      </c>
      <c r="C437" s="49" t="s">
        <v>42</v>
      </c>
      <c r="D437" s="49">
        <v>1996</v>
      </c>
      <c r="E437" s="49" t="s">
        <v>39</v>
      </c>
      <c r="F437" s="49" t="s">
        <v>49</v>
      </c>
      <c r="G437" s="51">
        <v>0</v>
      </c>
      <c r="H437" s="51">
        <v>0</v>
      </c>
      <c r="I437" s="52">
        <v>1000</v>
      </c>
      <c r="J437" s="52">
        <v>568.1</v>
      </c>
      <c r="K437" s="52">
        <v>0</v>
      </c>
      <c r="L437" s="53">
        <v>12</v>
      </c>
      <c r="M437" s="52">
        <f t="shared" si="101"/>
        <v>5303953.2</v>
      </c>
      <c r="N437" s="52">
        <v>0</v>
      </c>
      <c r="O437" s="52">
        <v>0</v>
      </c>
      <c r="P437" s="52">
        <v>0</v>
      </c>
      <c r="Q437" s="52">
        <f>'Таблица 3 '!C428</f>
        <v>5303953.2</v>
      </c>
      <c r="R437" s="52">
        <f t="shared" si="102"/>
        <v>5303953.2</v>
      </c>
      <c r="S437" s="52">
        <v>0</v>
      </c>
      <c r="T437" s="54">
        <f t="shared" si="103"/>
        <v>9336.3020594965674</v>
      </c>
      <c r="U437" s="54">
        <v>9336.3020594965674</v>
      </c>
      <c r="V437" s="56" t="s">
        <v>496</v>
      </c>
      <c r="W437" s="57"/>
    </row>
    <row r="438" spans="1:23" s="48" customFormat="1" ht="45" x14ac:dyDescent="0.25">
      <c r="A438" s="49">
        <v>27</v>
      </c>
      <c r="B438" s="50" t="s">
        <v>515</v>
      </c>
      <c r="C438" s="49" t="s">
        <v>42</v>
      </c>
      <c r="D438" s="49">
        <v>1971</v>
      </c>
      <c r="E438" s="49" t="s">
        <v>38</v>
      </c>
      <c r="F438" s="49" t="s">
        <v>49</v>
      </c>
      <c r="G438" s="51">
        <v>4</v>
      </c>
      <c r="H438" s="51">
        <v>3</v>
      </c>
      <c r="I438" s="52">
        <v>2102.9</v>
      </c>
      <c r="J438" s="52">
        <v>2091.3000000000002</v>
      </c>
      <c r="K438" s="52">
        <v>2091.3000000000002</v>
      </c>
      <c r="L438" s="53">
        <v>48</v>
      </c>
      <c r="M438" s="52">
        <f t="shared" si="101"/>
        <v>325986.48</v>
      </c>
      <c r="N438" s="52">
        <f>'Таблица 3 '!L429</f>
        <v>0</v>
      </c>
      <c r="O438" s="52">
        <v>0</v>
      </c>
      <c r="P438" s="52">
        <v>0</v>
      </c>
      <c r="Q438" s="52">
        <f>'Таблица 3 '!C429</f>
        <v>325986.48</v>
      </c>
      <c r="R438" s="52">
        <f t="shared" si="102"/>
        <v>325986.48</v>
      </c>
      <c r="S438" s="52">
        <v>0</v>
      </c>
      <c r="T438" s="54">
        <f t="shared" si="103"/>
        <v>155.87743508822263</v>
      </c>
      <c r="U438" s="54">
        <v>4577.17</v>
      </c>
      <c r="V438" s="56" t="s">
        <v>496</v>
      </c>
      <c r="W438" s="57"/>
    </row>
    <row r="439" spans="1:23" s="48" customFormat="1" ht="45" customHeight="1" x14ac:dyDescent="0.25">
      <c r="A439" s="49">
        <v>28</v>
      </c>
      <c r="B439" s="50" t="s">
        <v>516</v>
      </c>
      <c r="C439" s="49" t="s">
        <v>51</v>
      </c>
      <c r="D439" s="49">
        <v>1963</v>
      </c>
      <c r="E439" s="49" t="s">
        <v>39</v>
      </c>
      <c r="F439" s="49" t="s">
        <v>64</v>
      </c>
      <c r="G439" s="51">
        <v>4</v>
      </c>
      <c r="H439" s="51">
        <v>1</v>
      </c>
      <c r="I439" s="52">
        <v>2030.6</v>
      </c>
      <c r="J439" s="52">
        <v>2011</v>
      </c>
      <c r="K439" s="52">
        <v>2011</v>
      </c>
      <c r="L439" s="53">
        <v>106</v>
      </c>
      <c r="M439" s="52">
        <f t="shared" si="101"/>
        <v>1232000</v>
      </c>
      <c r="N439" s="52">
        <v>0</v>
      </c>
      <c r="O439" s="52">
        <v>0</v>
      </c>
      <c r="P439" s="52">
        <v>0</v>
      </c>
      <c r="Q439" s="52">
        <f>'Таблица 3 '!C430</f>
        <v>1232000</v>
      </c>
      <c r="R439" s="52">
        <f t="shared" si="102"/>
        <v>1232000</v>
      </c>
      <c r="S439" s="52">
        <v>0</v>
      </c>
      <c r="T439" s="54">
        <f t="shared" si="103"/>
        <v>612.63053207359519</v>
      </c>
      <c r="U439" s="54">
        <v>612.63</v>
      </c>
      <c r="V439" s="56" t="s">
        <v>496</v>
      </c>
      <c r="W439" s="57"/>
    </row>
    <row r="440" spans="1:23" s="48" customFormat="1" ht="45" x14ac:dyDescent="0.25">
      <c r="A440" s="49">
        <v>29</v>
      </c>
      <c r="B440" s="50" t="s">
        <v>517</v>
      </c>
      <c r="C440" s="49" t="s">
        <v>42</v>
      </c>
      <c r="D440" s="49">
        <v>1994</v>
      </c>
      <c r="E440" s="49">
        <v>2019</v>
      </c>
      <c r="F440" s="49" t="s">
        <v>49</v>
      </c>
      <c r="G440" s="51">
        <v>7</v>
      </c>
      <c r="H440" s="51">
        <v>3</v>
      </c>
      <c r="I440" s="52">
        <v>5762.9</v>
      </c>
      <c r="J440" s="52">
        <v>4550.7</v>
      </c>
      <c r="K440" s="52">
        <v>4147.8999999999996</v>
      </c>
      <c r="L440" s="53">
        <v>201</v>
      </c>
      <c r="M440" s="52">
        <f t="shared" si="101"/>
        <v>2458016.4</v>
      </c>
      <c r="N440" s="52">
        <v>0</v>
      </c>
      <c r="O440" s="52">
        <v>0</v>
      </c>
      <c r="P440" s="52">
        <v>0</v>
      </c>
      <c r="Q440" s="52">
        <f>'Таблица 3 '!C431</f>
        <v>2458016.4</v>
      </c>
      <c r="R440" s="52">
        <f t="shared" si="102"/>
        <v>2458016.4</v>
      </c>
      <c r="S440" s="52">
        <v>0</v>
      </c>
      <c r="T440" s="54">
        <f t="shared" si="103"/>
        <v>540.14028610982928</v>
      </c>
      <c r="U440" s="54">
        <v>543</v>
      </c>
      <c r="V440" s="56" t="s">
        <v>496</v>
      </c>
      <c r="W440" s="57"/>
    </row>
    <row r="441" spans="1:23" s="48" customFormat="1" ht="45" x14ac:dyDescent="0.25">
      <c r="A441" s="49">
        <v>30</v>
      </c>
      <c r="B441" s="50" t="s">
        <v>86</v>
      </c>
      <c r="C441" s="49" t="s">
        <v>42</v>
      </c>
      <c r="D441" s="49">
        <v>1975</v>
      </c>
      <c r="E441" s="49">
        <v>2021</v>
      </c>
      <c r="F441" s="49" t="s">
        <v>64</v>
      </c>
      <c r="G441" s="51">
        <v>5</v>
      </c>
      <c r="H441" s="51">
        <v>3</v>
      </c>
      <c r="I441" s="52">
        <v>3734.6</v>
      </c>
      <c r="J441" s="52">
        <v>2713.8</v>
      </c>
      <c r="K441" s="52">
        <v>2713.8</v>
      </c>
      <c r="L441" s="53">
        <v>72</v>
      </c>
      <c r="M441" s="52">
        <f t="shared" si="101"/>
        <v>1406151.67</v>
      </c>
      <c r="N441" s="52">
        <v>0</v>
      </c>
      <c r="O441" s="52">
        <v>0</v>
      </c>
      <c r="P441" s="52">
        <v>0</v>
      </c>
      <c r="Q441" s="52">
        <f>'Таблица 3 '!C432</f>
        <v>1406151.67</v>
      </c>
      <c r="R441" s="52">
        <f t="shared" si="102"/>
        <v>1406151.67</v>
      </c>
      <c r="S441" s="52">
        <v>0</v>
      </c>
      <c r="T441" s="54">
        <f t="shared" si="103"/>
        <v>518.14859974942874</v>
      </c>
      <c r="U441" s="54">
        <v>1283.01</v>
      </c>
      <c r="V441" s="56" t="s">
        <v>496</v>
      </c>
      <c r="W441" s="57"/>
    </row>
    <row r="442" spans="1:23" s="48" customFormat="1" ht="45" x14ac:dyDescent="0.25">
      <c r="A442" s="49">
        <v>31</v>
      </c>
      <c r="B442" s="50" t="s">
        <v>88</v>
      </c>
      <c r="C442" s="49" t="s">
        <v>42</v>
      </c>
      <c r="D442" s="49">
        <v>1963</v>
      </c>
      <c r="E442" s="49">
        <v>2019</v>
      </c>
      <c r="F442" s="49" t="s">
        <v>64</v>
      </c>
      <c r="G442" s="51">
        <v>3</v>
      </c>
      <c r="H442" s="51">
        <v>2</v>
      </c>
      <c r="I442" s="52">
        <v>682</v>
      </c>
      <c r="J442" s="52">
        <v>619.9</v>
      </c>
      <c r="K442" s="52">
        <v>619.9</v>
      </c>
      <c r="L442" s="53">
        <v>22</v>
      </c>
      <c r="M442" s="52">
        <f t="shared" si="101"/>
        <v>2092670.6300000001</v>
      </c>
      <c r="N442" s="52">
        <v>0</v>
      </c>
      <c r="O442" s="52">
        <v>0</v>
      </c>
      <c r="P442" s="52">
        <v>0</v>
      </c>
      <c r="Q442" s="52">
        <f>'Таблица 3 '!C433</f>
        <v>2092670.6300000001</v>
      </c>
      <c r="R442" s="52">
        <f t="shared" si="102"/>
        <v>2092670.6300000001</v>
      </c>
      <c r="S442" s="52">
        <v>0</v>
      </c>
      <c r="T442" s="54">
        <f t="shared" si="103"/>
        <v>3375.8196967252784</v>
      </c>
      <c r="U442" s="54">
        <v>3375.82</v>
      </c>
      <c r="V442" s="56" t="s">
        <v>496</v>
      </c>
      <c r="W442" s="57"/>
    </row>
    <row r="443" spans="1:23" s="48" customFormat="1" ht="45" x14ac:dyDescent="0.25">
      <c r="A443" s="49">
        <v>32</v>
      </c>
      <c r="B443" s="50" t="s">
        <v>518</v>
      </c>
      <c r="C443" s="49" t="s">
        <v>42</v>
      </c>
      <c r="D443" s="49">
        <v>1962</v>
      </c>
      <c r="E443" s="49" t="s">
        <v>39</v>
      </c>
      <c r="F443" s="49" t="s">
        <v>64</v>
      </c>
      <c r="G443" s="51">
        <v>2</v>
      </c>
      <c r="H443" s="51">
        <v>2</v>
      </c>
      <c r="I443" s="52">
        <v>775.9</v>
      </c>
      <c r="J443" s="52">
        <v>699.3</v>
      </c>
      <c r="K443" s="52">
        <v>77.2</v>
      </c>
      <c r="L443" s="53">
        <v>49</v>
      </c>
      <c r="M443" s="52">
        <f t="shared" si="101"/>
        <v>176783.02</v>
      </c>
      <c r="N443" s="52">
        <v>0</v>
      </c>
      <c r="O443" s="52">
        <v>0</v>
      </c>
      <c r="P443" s="52">
        <v>0</v>
      </c>
      <c r="Q443" s="52">
        <f>'Таблица 3 '!C434</f>
        <v>176783.02</v>
      </c>
      <c r="R443" s="52">
        <f t="shared" si="102"/>
        <v>176783.02</v>
      </c>
      <c r="S443" s="52">
        <v>0</v>
      </c>
      <c r="T443" s="54">
        <f t="shared" si="103"/>
        <v>252.79997139997141</v>
      </c>
      <c r="U443" s="54">
        <v>534.45750035750041</v>
      </c>
      <c r="V443" s="56" t="s">
        <v>496</v>
      </c>
      <c r="W443" s="57"/>
    </row>
    <row r="444" spans="1:23" s="48" customFormat="1" ht="45" x14ac:dyDescent="0.25">
      <c r="A444" s="49">
        <v>33</v>
      </c>
      <c r="B444" s="50" t="s">
        <v>519</v>
      </c>
      <c r="C444" s="49" t="s">
        <v>42</v>
      </c>
      <c r="D444" s="49">
        <v>1987</v>
      </c>
      <c r="E444" s="49">
        <v>2021</v>
      </c>
      <c r="F444" s="49" t="s">
        <v>49</v>
      </c>
      <c r="G444" s="51">
        <v>5</v>
      </c>
      <c r="H444" s="51">
        <v>4</v>
      </c>
      <c r="I444" s="52">
        <v>4753.1000000000004</v>
      </c>
      <c r="J444" s="52">
        <v>3990.9</v>
      </c>
      <c r="K444" s="52">
        <v>3868.7</v>
      </c>
      <c r="L444" s="53">
        <v>169</v>
      </c>
      <c r="M444" s="52">
        <f t="shared" si="101"/>
        <v>7113084.8600000003</v>
      </c>
      <c r="N444" s="52">
        <v>0</v>
      </c>
      <c r="O444" s="52">
        <v>0</v>
      </c>
      <c r="P444" s="52">
        <v>0</v>
      </c>
      <c r="Q444" s="52">
        <f>'Таблица 3 '!C435</f>
        <v>7113084.8600000003</v>
      </c>
      <c r="R444" s="52">
        <f t="shared" si="102"/>
        <v>7113084.8600000003</v>
      </c>
      <c r="S444" s="52">
        <v>0</v>
      </c>
      <c r="T444" s="54">
        <f t="shared" si="103"/>
        <v>1782.3260066651633</v>
      </c>
      <c r="U444" s="54">
        <v>2743.33</v>
      </c>
      <c r="V444" s="56" t="s">
        <v>496</v>
      </c>
      <c r="W444" s="57"/>
    </row>
    <row r="445" spans="1:23" s="48" customFormat="1" ht="45" x14ac:dyDescent="0.25">
      <c r="A445" s="49">
        <v>34</v>
      </c>
      <c r="B445" s="50" t="s">
        <v>94</v>
      </c>
      <c r="C445" s="49" t="s">
        <v>42</v>
      </c>
      <c r="D445" s="49">
        <v>1962</v>
      </c>
      <c r="E445" s="49">
        <v>2021</v>
      </c>
      <c r="F445" s="49" t="s">
        <v>64</v>
      </c>
      <c r="G445" s="51">
        <v>5</v>
      </c>
      <c r="H445" s="51">
        <v>4</v>
      </c>
      <c r="I445" s="52">
        <v>4415.2</v>
      </c>
      <c r="J445" s="52">
        <v>3767.9</v>
      </c>
      <c r="K445" s="52">
        <v>3460.4</v>
      </c>
      <c r="L445" s="53">
        <v>137</v>
      </c>
      <c r="M445" s="52">
        <f t="shared" si="101"/>
        <v>6089743.2000000002</v>
      </c>
      <c r="N445" s="52">
        <v>0</v>
      </c>
      <c r="O445" s="52">
        <v>0</v>
      </c>
      <c r="P445" s="52">
        <v>0</v>
      </c>
      <c r="Q445" s="52">
        <f>'Таблица 3 '!C436</f>
        <v>6089743.2000000002</v>
      </c>
      <c r="R445" s="52">
        <f t="shared" si="102"/>
        <v>6089743.2000000002</v>
      </c>
      <c r="S445" s="52">
        <v>0</v>
      </c>
      <c r="T445" s="54">
        <f t="shared" si="103"/>
        <v>1616.2167785769261</v>
      </c>
      <c r="U445" s="54">
        <v>1621.36</v>
      </c>
      <c r="V445" s="56" t="s">
        <v>496</v>
      </c>
      <c r="W445" s="57"/>
    </row>
    <row r="446" spans="1:23" s="48" customFormat="1" ht="45" x14ac:dyDescent="0.25">
      <c r="A446" s="49">
        <v>35</v>
      </c>
      <c r="B446" s="50" t="s">
        <v>520</v>
      </c>
      <c r="C446" s="49" t="s">
        <v>42</v>
      </c>
      <c r="D446" s="49">
        <v>1968</v>
      </c>
      <c r="E446" s="49">
        <v>2021</v>
      </c>
      <c r="F446" s="49" t="s">
        <v>64</v>
      </c>
      <c r="G446" s="51">
        <v>5</v>
      </c>
      <c r="H446" s="51">
        <v>4</v>
      </c>
      <c r="I446" s="52">
        <v>4886.8999999999996</v>
      </c>
      <c r="J446" s="52">
        <v>3433.6</v>
      </c>
      <c r="K446" s="52">
        <v>3414.5</v>
      </c>
      <c r="L446" s="53">
        <v>113</v>
      </c>
      <c r="M446" s="52">
        <f t="shared" si="101"/>
        <v>322664.40000000002</v>
      </c>
      <c r="N446" s="52">
        <v>0</v>
      </c>
      <c r="O446" s="52">
        <v>0</v>
      </c>
      <c r="P446" s="52">
        <v>0</v>
      </c>
      <c r="Q446" s="52">
        <f>'Таблица 3 '!C437</f>
        <v>322664.40000000002</v>
      </c>
      <c r="R446" s="52">
        <f t="shared" si="102"/>
        <v>322664.40000000002</v>
      </c>
      <c r="S446" s="52">
        <v>0</v>
      </c>
      <c r="T446" s="54">
        <f t="shared" si="103"/>
        <v>93.972623485554536</v>
      </c>
      <c r="U446" s="54">
        <v>1011.33</v>
      </c>
      <c r="V446" s="56" t="s">
        <v>496</v>
      </c>
      <c r="W446" s="57"/>
    </row>
    <row r="447" spans="1:23" s="48" customFormat="1" ht="45" x14ac:dyDescent="0.25">
      <c r="A447" s="49">
        <v>36</v>
      </c>
      <c r="B447" s="50" t="s">
        <v>521</v>
      </c>
      <c r="C447" s="49" t="s">
        <v>42</v>
      </c>
      <c r="D447" s="49">
        <v>1961</v>
      </c>
      <c r="E447" s="49">
        <v>2019</v>
      </c>
      <c r="F447" s="49" t="s">
        <v>64</v>
      </c>
      <c r="G447" s="51">
        <v>4</v>
      </c>
      <c r="H447" s="51">
        <v>2</v>
      </c>
      <c r="I447" s="52">
        <v>1679.4</v>
      </c>
      <c r="J447" s="52">
        <v>1187.8</v>
      </c>
      <c r="K447" s="52">
        <v>880.2</v>
      </c>
      <c r="L447" s="53">
        <v>51</v>
      </c>
      <c r="M447" s="52">
        <f t="shared" si="101"/>
        <v>919724.03999999992</v>
      </c>
      <c r="N447" s="52">
        <v>0</v>
      </c>
      <c r="O447" s="52">
        <v>0</v>
      </c>
      <c r="P447" s="52">
        <v>0</v>
      </c>
      <c r="Q447" s="52">
        <f>'Таблица 3 '!C438</f>
        <v>919724.03999999992</v>
      </c>
      <c r="R447" s="52">
        <f t="shared" si="102"/>
        <v>919724.03999999992</v>
      </c>
      <c r="S447" s="52">
        <v>0</v>
      </c>
      <c r="T447" s="54">
        <f t="shared" si="103"/>
        <v>774.30883987203231</v>
      </c>
      <c r="U447" s="54">
        <v>774.30883987203231</v>
      </c>
      <c r="V447" s="56" t="s">
        <v>496</v>
      </c>
      <c r="W447" s="57"/>
    </row>
    <row r="448" spans="1:23" s="48" customFormat="1" ht="45" x14ac:dyDescent="0.25">
      <c r="A448" s="49">
        <v>37</v>
      </c>
      <c r="B448" s="50" t="s">
        <v>97</v>
      </c>
      <c r="C448" s="49" t="s">
        <v>42</v>
      </c>
      <c r="D448" s="49">
        <v>1967</v>
      </c>
      <c r="E448" s="49">
        <v>2018</v>
      </c>
      <c r="F448" s="49" t="s">
        <v>64</v>
      </c>
      <c r="G448" s="51">
        <v>5</v>
      </c>
      <c r="H448" s="51">
        <v>4</v>
      </c>
      <c r="I448" s="52">
        <v>4506.8999999999996</v>
      </c>
      <c r="J448" s="52">
        <v>4026.8</v>
      </c>
      <c r="K448" s="52">
        <v>3073.8</v>
      </c>
      <c r="L448" s="53">
        <v>123</v>
      </c>
      <c r="M448" s="52">
        <f t="shared" si="101"/>
        <v>3687343.2</v>
      </c>
      <c r="N448" s="52">
        <v>0</v>
      </c>
      <c r="O448" s="52">
        <v>0</v>
      </c>
      <c r="P448" s="52">
        <v>0</v>
      </c>
      <c r="Q448" s="52">
        <f>'Таблица 3 '!C439</f>
        <v>3687343.2</v>
      </c>
      <c r="R448" s="52">
        <f t="shared" si="102"/>
        <v>3687343.2</v>
      </c>
      <c r="S448" s="52">
        <v>0</v>
      </c>
      <c r="T448" s="54">
        <f t="shared" si="103"/>
        <v>915.70060594020072</v>
      </c>
      <c r="U448" s="54">
        <v>915.7</v>
      </c>
      <c r="V448" s="56" t="s">
        <v>496</v>
      </c>
      <c r="W448" s="57"/>
    </row>
    <row r="449" spans="1:23" s="48" customFormat="1" ht="45" x14ac:dyDescent="0.25">
      <c r="A449" s="49">
        <v>38</v>
      </c>
      <c r="B449" s="50" t="s">
        <v>522</v>
      </c>
      <c r="C449" s="49" t="s">
        <v>42</v>
      </c>
      <c r="D449" s="49">
        <v>1994</v>
      </c>
      <c r="E449" s="49" t="s">
        <v>39</v>
      </c>
      <c r="F449" s="49" t="s">
        <v>49</v>
      </c>
      <c r="G449" s="51">
        <v>10</v>
      </c>
      <c r="H449" s="51">
        <v>2</v>
      </c>
      <c r="I449" s="52">
        <v>5559.8</v>
      </c>
      <c r="J449" s="52">
        <v>4793.6000000000004</v>
      </c>
      <c r="K449" s="52">
        <v>4694.2</v>
      </c>
      <c r="L449" s="53">
        <v>192</v>
      </c>
      <c r="M449" s="52">
        <f t="shared" si="101"/>
        <v>13226195.539999999</v>
      </c>
      <c r="N449" s="52">
        <v>0</v>
      </c>
      <c r="O449" s="52">
        <v>0</v>
      </c>
      <c r="P449" s="52">
        <v>0</v>
      </c>
      <c r="Q449" s="52">
        <f>'Таблица 3 '!C440</f>
        <v>13226195.539999999</v>
      </c>
      <c r="R449" s="52">
        <f t="shared" si="102"/>
        <v>13226195.539999999</v>
      </c>
      <c r="S449" s="52">
        <v>0</v>
      </c>
      <c r="T449" s="54">
        <f t="shared" si="103"/>
        <v>2759.1362525033373</v>
      </c>
      <c r="U449" s="54">
        <v>2888.7237149532707</v>
      </c>
      <c r="V449" s="56" t="s">
        <v>496</v>
      </c>
      <c r="W449" s="57"/>
    </row>
    <row r="450" spans="1:23" s="48" customFormat="1" ht="45" x14ac:dyDescent="0.25">
      <c r="A450" s="49">
        <v>39</v>
      </c>
      <c r="B450" s="50" t="s">
        <v>99</v>
      </c>
      <c r="C450" s="49" t="s">
        <v>42</v>
      </c>
      <c r="D450" s="49">
        <v>1991</v>
      </c>
      <c r="E450" s="49" t="s">
        <v>39</v>
      </c>
      <c r="F450" s="49" t="s">
        <v>64</v>
      </c>
      <c r="G450" s="51">
        <v>5</v>
      </c>
      <c r="H450" s="51">
        <v>4</v>
      </c>
      <c r="I450" s="52">
        <v>4046.2</v>
      </c>
      <c r="J450" s="52">
        <v>2839.6</v>
      </c>
      <c r="K450" s="52">
        <v>2839.6</v>
      </c>
      <c r="L450" s="53">
        <v>113</v>
      </c>
      <c r="M450" s="52">
        <f t="shared" si="101"/>
        <v>9415203.5999999996</v>
      </c>
      <c r="N450" s="52">
        <v>0</v>
      </c>
      <c r="O450" s="52">
        <v>0</v>
      </c>
      <c r="P450" s="52">
        <v>0</v>
      </c>
      <c r="Q450" s="52">
        <f>'Таблица 3 '!C441</f>
        <v>9415203.5999999996</v>
      </c>
      <c r="R450" s="52">
        <f t="shared" si="102"/>
        <v>9415203.5999999996</v>
      </c>
      <c r="S450" s="52">
        <v>0</v>
      </c>
      <c r="T450" s="54">
        <f t="shared" si="103"/>
        <v>3315.6795323284969</v>
      </c>
      <c r="U450" s="54">
        <v>3315.6795323284969</v>
      </c>
      <c r="V450" s="56" t="s">
        <v>496</v>
      </c>
      <c r="W450" s="57"/>
    </row>
    <row r="451" spans="1:23" s="48" customFormat="1" ht="42.75" customHeight="1" x14ac:dyDescent="0.25">
      <c r="A451" s="49">
        <v>40</v>
      </c>
      <c r="B451" s="50" t="s">
        <v>101</v>
      </c>
      <c r="C451" s="49" t="s">
        <v>51</v>
      </c>
      <c r="D451" s="49">
        <v>1991</v>
      </c>
      <c r="E451" s="49" t="s">
        <v>39</v>
      </c>
      <c r="F451" s="49" t="s">
        <v>64</v>
      </c>
      <c r="G451" s="51">
        <v>5</v>
      </c>
      <c r="H451" s="51">
        <v>5</v>
      </c>
      <c r="I451" s="52">
        <v>3855</v>
      </c>
      <c r="J451" s="52">
        <v>3491.8</v>
      </c>
      <c r="K451" s="52">
        <v>3491.8</v>
      </c>
      <c r="L451" s="53">
        <v>151</v>
      </c>
      <c r="M451" s="52">
        <f t="shared" si="101"/>
        <v>494460.86</v>
      </c>
      <c r="N451" s="52">
        <v>0</v>
      </c>
      <c r="O451" s="52">
        <v>0</v>
      </c>
      <c r="P451" s="52">
        <v>0</v>
      </c>
      <c r="Q451" s="52">
        <f>'Таблица 3 '!C442</f>
        <v>494460.86</v>
      </c>
      <c r="R451" s="52">
        <f t="shared" si="102"/>
        <v>494460.86</v>
      </c>
      <c r="S451" s="52">
        <v>0</v>
      </c>
      <c r="T451" s="54">
        <f t="shared" si="103"/>
        <v>141.60629474769459</v>
      </c>
      <c r="U451" s="54">
        <v>141.61000000000001</v>
      </c>
      <c r="V451" s="56" t="s">
        <v>496</v>
      </c>
      <c r="W451" s="57"/>
    </row>
    <row r="452" spans="1:23" s="48" customFormat="1" ht="45" x14ac:dyDescent="0.25">
      <c r="A452" s="49">
        <v>41</v>
      </c>
      <c r="B452" s="50" t="s">
        <v>523</v>
      </c>
      <c r="C452" s="49" t="s">
        <v>42</v>
      </c>
      <c r="D452" s="49">
        <v>1981</v>
      </c>
      <c r="E452" s="49">
        <v>2019</v>
      </c>
      <c r="F452" s="49" t="s">
        <v>64</v>
      </c>
      <c r="G452" s="51">
        <v>5</v>
      </c>
      <c r="H452" s="51">
        <v>6</v>
      </c>
      <c r="I452" s="52">
        <v>4236.6000000000004</v>
      </c>
      <c r="J452" s="52">
        <v>3807.7</v>
      </c>
      <c r="K452" s="52">
        <v>3638.4</v>
      </c>
      <c r="L452" s="53">
        <v>161</v>
      </c>
      <c r="M452" s="52">
        <f t="shared" si="101"/>
        <v>915126.82</v>
      </c>
      <c r="N452" s="52">
        <v>0</v>
      </c>
      <c r="O452" s="52">
        <v>0</v>
      </c>
      <c r="P452" s="52">
        <v>0</v>
      </c>
      <c r="Q452" s="52">
        <f>'Таблица 3 '!C443</f>
        <v>915126.82</v>
      </c>
      <c r="R452" s="52">
        <f t="shared" si="102"/>
        <v>915126.82</v>
      </c>
      <c r="S452" s="52">
        <v>0</v>
      </c>
      <c r="T452" s="54">
        <f t="shared" si="103"/>
        <v>240.33585103868478</v>
      </c>
      <c r="U452" s="54">
        <v>267</v>
      </c>
      <c r="V452" s="56" t="s">
        <v>496</v>
      </c>
      <c r="W452" s="57"/>
    </row>
    <row r="453" spans="1:23" s="48" customFormat="1" ht="45" x14ac:dyDescent="0.25">
      <c r="A453" s="49">
        <v>42</v>
      </c>
      <c r="B453" s="50" t="s">
        <v>524</v>
      </c>
      <c r="C453" s="49" t="s">
        <v>42</v>
      </c>
      <c r="D453" s="49">
        <v>1997</v>
      </c>
      <c r="E453" s="49" t="s">
        <v>38</v>
      </c>
      <c r="F453" s="49" t="s">
        <v>49</v>
      </c>
      <c r="G453" s="51">
        <v>9</v>
      </c>
      <c r="H453" s="51">
        <v>9</v>
      </c>
      <c r="I453" s="52">
        <v>12589</v>
      </c>
      <c r="J453" s="52">
        <v>12589</v>
      </c>
      <c r="K453" s="52">
        <v>12589</v>
      </c>
      <c r="L453" s="53">
        <v>138</v>
      </c>
      <c r="M453" s="52">
        <f t="shared" si="101"/>
        <v>149450.85</v>
      </c>
      <c r="N453" s="52">
        <v>0</v>
      </c>
      <c r="O453" s="52">
        <v>0</v>
      </c>
      <c r="P453" s="52">
        <v>0</v>
      </c>
      <c r="Q453" s="52">
        <f>'Таблица 3 '!C444</f>
        <v>149450.85</v>
      </c>
      <c r="R453" s="52">
        <f t="shared" si="102"/>
        <v>149450.85</v>
      </c>
      <c r="S453" s="52">
        <v>0</v>
      </c>
      <c r="T453" s="54">
        <f t="shared" si="103"/>
        <v>11.871542616570022</v>
      </c>
      <c r="U453" s="54">
        <v>267</v>
      </c>
      <c r="V453" s="56" t="s">
        <v>496</v>
      </c>
      <c r="W453" s="57"/>
    </row>
    <row r="454" spans="1:23" s="48" customFormat="1" ht="45" x14ac:dyDescent="0.25">
      <c r="A454" s="49">
        <v>43</v>
      </c>
      <c r="B454" s="50" t="s">
        <v>525</v>
      </c>
      <c r="C454" s="49" t="s">
        <v>42</v>
      </c>
      <c r="D454" s="49">
        <v>1977</v>
      </c>
      <c r="E454" s="49">
        <v>2021</v>
      </c>
      <c r="F454" s="49" t="s">
        <v>49</v>
      </c>
      <c r="G454" s="51">
        <v>5</v>
      </c>
      <c r="H454" s="51">
        <v>6</v>
      </c>
      <c r="I454" s="52">
        <v>4396.6000000000004</v>
      </c>
      <c r="J454" s="52">
        <v>4375.3999999999996</v>
      </c>
      <c r="K454" s="52">
        <v>4230.7</v>
      </c>
      <c r="L454" s="53">
        <v>168</v>
      </c>
      <c r="M454" s="52">
        <f t="shared" si="101"/>
        <v>13608376.639999999</v>
      </c>
      <c r="N454" s="52">
        <v>0</v>
      </c>
      <c r="O454" s="52">
        <v>0</v>
      </c>
      <c r="P454" s="52">
        <v>0</v>
      </c>
      <c r="Q454" s="52">
        <f>'Таблица 3 '!C445</f>
        <v>13608376.639999999</v>
      </c>
      <c r="R454" s="52">
        <f t="shared" si="102"/>
        <v>13608376.639999999</v>
      </c>
      <c r="S454" s="52">
        <v>0</v>
      </c>
      <c r="T454" s="54">
        <f t="shared" si="103"/>
        <v>3110.2017278420258</v>
      </c>
      <c r="U454" s="54">
        <v>3110.2</v>
      </c>
      <c r="V454" s="56" t="s">
        <v>496</v>
      </c>
      <c r="W454" s="57"/>
    </row>
    <row r="455" spans="1:23" s="48" customFormat="1" ht="48" customHeight="1" x14ac:dyDescent="0.25">
      <c r="A455" s="49">
        <v>44</v>
      </c>
      <c r="B455" s="50" t="s">
        <v>526</v>
      </c>
      <c r="C455" s="49" t="s">
        <v>51</v>
      </c>
      <c r="D455" s="49">
        <v>2009</v>
      </c>
      <c r="E455" s="49" t="s">
        <v>38</v>
      </c>
      <c r="F455" s="49" t="s">
        <v>64</v>
      </c>
      <c r="G455" s="51">
        <v>10</v>
      </c>
      <c r="H455" s="51">
        <v>4</v>
      </c>
      <c r="I455" s="52">
        <v>11413.08</v>
      </c>
      <c r="J455" s="52">
        <v>11413.08</v>
      </c>
      <c r="K455" s="52">
        <v>11413.08</v>
      </c>
      <c r="L455" s="53">
        <v>257</v>
      </c>
      <c r="M455" s="52">
        <f t="shared" si="101"/>
        <v>4555429.5299999993</v>
      </c>
      <c r="N455" s="52">
        <v>0</v>
      </c>
      <c r="O455" s="52">
        <v>0</v>
      </c>
      <c r="P455" s="52">
        <v>0</v>
      </c>
      <c r="Q455" s="52">
        <f>'Таблица 3 '!C446</f>
        <v>4555429.5299999993</v>
      </c>
      <c r="R455" s="52">
        <f t="shared" si="102"/>
        <v>4555429.5299999993</v>
      </c>
      <c r="S455" s="52">
        <v>0</v>
      </c>
      <c r="T455" s="54">
        <f t="shared" si="103"/>
        <v>399.14111966270275</v>
      </c>
      <c r="U455" s="54">
        <v>399.14</v>
      </c>
      <c r="V455" s="56" t="s">
        <v>496</v>
      </c>
      <c r="W455" s="57"/>
    </row>
    <row r="456" spans="1:23" s="48" customFormat="1" ht="45" x14ac:dyDescent="0.25">
      <c r="A456" s="49">
        <v>45</v>
      </c>
      <c r="B456" s="50" t="s">
        <v>113</v>
      </c>
      <c r="C456" s="49" t="s">
        <v>42</v>
      </c>
      <c r="D456" s="49">
        <v>1949</v>
      </c>
      <c r="E456" s="49">
        <v>2021</v>
      </c>
      <c r="F456" s="49" t="s">
        <v>64</v>
      </c>
      <c r="G456" s="51">
        <v>2</v>
      </c>
      <c r="H456" s="51">
        <v>2</v>
      </c>
      <c r="I456" s="52">
        <v>899.3</v>
      </c>
      <c r="J456" s="52">
        <v>861.7</v>
      </c>
      <c r="K456" s="52">
        <v>805.8</v>
      </c>
      <c r="L456" s="53">
        <v>24</v>
      </c>
      <c r="M456" s="52">
        <f t="shared" si="101"/>
        <v>2900002.37</v>
      </c>
      <c r="N456" s="52">
        <v>0</v>
      </c>
      <c r="O456" s="52">
        <v>0</v>
      </c>
      <c r="P456" s="52">
        <v>0</v>
      </c>
      <c r="Q456" s="52">
        <f>'Таблица 3 '!C447</f>
        <v>2900002.37</v>
      </c>
      <c r="R456" s="52">
        <f t="shared" si="102"/>
        <v>2900002.37</v>
      </c>
      <c r="S456" s="52">
        <v>0</v>
      </c>
      <c r="T456" s="54">
        <f t="shared" si="103"/>
        <v>3365.4431588719972</v>
      </c>
      <c r="U456" s="54">
        <v>3365.44</v>
      </c>
      <c r="V456" s="56" t="s">
        <v>496</v>
      </c>
      <c r="W456" s="57"/>
    </row>
    <row r="457" spans="1:23" s="48" customFormat="1" ht="45" x14ac:dyDescent="0.25">
      <c r="A457" s="49">
        <v>46</v>
      </c>
      <c r="B457" s="50" t="s">
        <v>527</v>
      </c>
      <c r="C457" s="49" t="s">
        <v>42</v>
      </c>
      <c r="D457" s="49">
        <v>1983</v>
      </c>
      <c r="E457" s="49">
        <v>2019</v>
      </c>
      <c r="F457" s="49" t="s">
        <v>49</v>
      </c>
      <c r="G457" s="51">
        <v>5</v>
      </c>
      <c r="H457" s="51">
        <v>6</v>
      </c>
      <c r="I457" s="52">
        <v>5788.9</v>
      </c>
      <c r="J457" s="52">
        <v>5789.7</v>
      </c>
      <c r="K457" s="52">
        <v>5551.7</v>
      </c>
      <c r="L457" s="53">
        <v>248</v>
      </c>
      <c r="M457" s="52">
        <f t="shared" si="101"/>
        <v>508060.63</v>
      </c>
      <c r="N457" s="52">
        <v>0</v>
      </c>
      <c r="O457" s="52">
        <v>0</v>
      </c>
      <c r="P457" s="52">
        <v>0</v>
      </c>
      <c r="Q457" s="52">
        <f>'Таблица 3 '!C448</f>
        <v>508060.63</v>
      </c>
      <c r="R457" s="52">
        <f t="shared" si="102"/>
        <v>508060.63</v>
      </c>
      <c r="S457" s="52">
        <v>0</v>
      </c>
      <c r="T457" s="54">
        <f t="shared" si="103"/>
        <v>87.752496675129976</v>
      </c>
      <c r="U457" s="54">
        <v>267</v>
      </c>
      <c r="V457" s="56" t="s">
        <v>496</v>
      </c>
      <c r="W457" s="57"/>
    </row>
    <row r="458" spans="1:23" s="48" customFormat="1" ht="45" x14ac:dyDescent="0.25">
      <c r="A458" s="49">
        <v>47</v>
      </c>
      <c r="B458" s="50" t="s">
        <v>528</v>
      </c>
      <c r="C458" s="49" t="s">
        <v>42</v>
      </c>
      <c r="D458" s="49">
        <v>1969</v>
      </c>
      <c r="E458" s="49">
        <v>2020</v>
      </c>
      <c r="F458" s="49" t="s">
        <v>49</v>
      </c>
      <c r="G458" s="51">
        <v>5</v>
      </c>
      <c r="H458" s="51">
        <v>6</v>
      </c>
      <c r="I458" s="52">
        <v>7681.3</v>
      </c>
      <c r="J458" s="52">
        <v>5748.1</v>
      </c>
      <c r="K458" s="52">
        <v>5468.1</v>
      </c>
      <c r="L458" s="53">
        <v>229</v>
      </c>
      <c r="M458" s="52">
        <f t="shared" si="101"/>
        <v>665433.59999999998</v>
      </c>
      <c r="N458" s="52">
        <v>0</v>
      </c>
      <c r="O458" s="52">
        <v>0</v>
      </c>
      <c r="P458" s="52">
        <v>0</v>
      </c>
      <c r="Q458" s="52">
        <f>'Таблица 3 '!C449</f>
        <v>665433.59999999998</v>
      </c>
      <c r="R458" s="52">
        <f t="shared" si="102"/>
        <v>665433.59999999998</v>
      </c>
      <c r="S458" s="52">
        <v>0</v>
      </c>
      <c r="T458" s="54">
        <f t="shared" si="103"/>
        <v>115.76583566743793</v>
      </c>
      <c r="U458" s="54">
        <v>267</v>
      </c>
      <c r="V458" s="56" t="s">
        <v>496</v>
      </c>
      <c r="W458" s="57"/>
    </row>
    <row r="459" spans="1:23" s="48" customFormat="1" ht="45" x14ac:dyDescent="0.25">
      <c r="A459" s="49">
        <v>48</v>
      </c>
      <c r="B459" s="50" t="s">
        <v>529</v>
      </c>
      <c r="C459" s="49" t="s">
        <v>42</v>
      </c>
      <c r="D459" s="49">
        <v>1969</v>
      </c>
      <c r="E459" s="49" t="s">
        <v>39</v>
      </c>
      <c r="F459" s="49" t="s">
        <v>49</v>
      </c>
      <c r="G459" s="51">
        <v>5</v>
      </c>
      <c r="H459" s="51">
        <v>6</v>
      </c>
      <c r="I459" s="52">
        <v>7657.1</v>
      </c>
      <c r="J459" s="52">
        <v>5796.8</v>
      </c>
      <c r="K459" s="52">
        <v>5382.5</v>
      </c>
      <c r="L459" s="53">
        <v>253</v>
      </c>
      <c r="M459" s="52">
        <f t="shared" si="101"/>
        <v>561513.86</v>
      </c>
      <c r="N459" s="52">
        <v>0</v>
      </c>
      <c r="O459" s="52">
        <v>0</v>
      </c>
      <c r="P459" s="52">
        <v>0</v>
      </c>
      <c r="Q459" s="52">
        <f>'Таблица 3 '!C450</f>
        <v>561513.86</v>
      </c>
      <c r="R459" s="52">
        <f t="shared" si="102"/>
        <v>561513.86</v>
      </c>
      <c r="S459" s="52">
        <v>0</v>
      </c>
      <c r="T459" s="54">
        <f t="shared" si="103"/>
        <v>96.866177891250345</v>
      </c>
      <c r="U459" s="54">
        <v>267</v>
      </c>
      <c r="V459" s="56" t="s">
        <v>496</v>
      </c>
      <c r="W459" s="57"/>
    </row>
    <row r="460" spans="1:23" s="48" customFormat="1" ht="45" x14ac:dyDescent="0.25">
      <c r="A460" s="49">
        <v>49</v>
      </c>
      <c r="B460" s="50" t="s">
        <v>530</v>
      </c>
      <c r="C460" s="49" t="s">
        <v>42</v>
      </c>
      <c r="D460" s="49">
        <v>1958</v>
      </c>
      <c r="E460" s="49" t="s">
        <v>39</v>
      </c>
      <c r="F460" s="49" t="s">
        <v>64</v>
      </c>
      <c r="G460" s="51">
        <v>5</v>
      </c>
      <c r="H460" s="51">
        <v>2</v>
      </c>
      <c r="I460" s="52">
        <v>2044.5</v>
      </c>
      <c r="J460" s="52">
        <v>1615.3</v>
      </c>
      <c r="K460" s="52">
        <v>1503.7</v>
      </c>
      <c r="L460" s="53">
        <v>69</v>
      </c>
      <c r="M460" s="52">
        <f t="shared" si="101"/>
        <v>4963179.9899999993</v>
      </c>
      <c r="N460" s="52">
        <v>0</v>
      </c>
      <c r="O460" s="52">
        <v>0</v>
      </c>
      <c r="P460" s="52">
        <v>0</v>
      </c>
      <c r="Q460" s="52">
        <f>'Таблица 3 '!C451</f>
        <v>4963179.9899999993</v>
      </c>
      <c r="R460" s="52">
        <f t="shared" si="102"/>
        <v>4963179.9899999993</v>
      </c>
      <c r="S460" s="52">
        <v>0</v>
      </c>
      <c r="T460" s="54">
        <f t="shared" si="103"/>
        <v>3072.6057017272328</v>
      </c>
      <c r="U460" s="54">
        <v>3072.61</v>
      </c>
      <c r="V460" s="56" t="s">
        <v>496</v>
      </c>
      <c r="W460" s="57"/>
    </row>
    <row r="461" spans="1:23" s="48" customFormat="1" ht="45" x14ac:dyDescent="0.25">
      <c r="A461" s="49">
        <v>50</v>
      </c>
      <c r="B461" s="50" t="s">
        <v>531</v>
      </c>
      <c r="C461" s="49" t="s">
        <v>42</v>
      </c>
      <c r="D461" s="49">
        <v>1978</v>
      </c>
      <c r="E461" s="49" t="s">
        <v>39</v>
      </c>
      <c r="F461" s="49" t="s">
        <v>64</v>
      </c>
      <c r="G461" s="51">
        <v>5</v>
      </c>
      <c r="H461" s="51">
        <v>4</v>
      </c>
      <c r="I461" s="52">
        <v>4525.3</v>
      </c>
      <c r="J461" s="52">
        <v>3372.3</v>
      </c>
      <c r="K461" s="52">
        <v>3158.7</v>
      </c>
      <c r="L461" s="53">
        <v>124</v>
      </c>
      <c r="M461" s="52">
        <f t="shared" si="101"/>
        <v>307618.99</v>
      </c>
      <c r="N461" s="52">
        <v>0</v>
      </c>
      <c r="O461" s="52">
        <v>0</v>
      </c>
      <c r="P461" s="52">
        <v>0</v>
      </c>
      <c r="Q461" s="52">
        <f>'Таблица 3 '!C452</f>
        <v>307618.99</v>
      </c>
      <c r="R461" s="52">
        <f t="shared" si="102"/>
        <v>307618.99</v>
      </c>
      <c r="S461" s="52">
        <v>0</v>
      </c>
      <c r="T461" s="54">
        <f t="shared" si="103"/>
        <v>91.219342881712777</v>
      </c>
      <c r="U461" s="54">
        <v>267</v>
      </c>
      <c r="V461" s="56" t="s">
        <v>496</v>
      </c>
      <c r="W461" s="57"/>
    </row>
    <row r="462" spans="1:23" s="48" customFormat="1" ht="45" x14ac:dyDescent="0.25">
      <c r="A462" s="49">
        <v>51</v>
      </c>
      <c r="B462" s="50" t="s">
        <v>532</v>
      </c>
      <c r="C462" s="49" t="s">
        <v>42</v>
      </c>
      <c r="D462" s="49">
        <v>1969</v>
      </c>
      <c r="E462" s="49">
        <v>2020</v>
      </c>
      <c r="F462" s="49" t="s">
        <v>49</v>
      </c>
      <c r="G462" s="51">
        <v>5</v>
      </c>
      <c r="H462" s="51">
        <v>2</v>
      </c>
      <c r="I462" s="52">
        <v>2116.1999999999998</v>
      </c>
      <c r="J462" s="52">
        <v>1646.7</v>
      </c>
      <c r="K462" s="52">
        <v>1600.4</v>
      </c>
      <c r="L462" s="53">
        <v>70</v>
      </c>
      <c r="M462" s="52">
        <f t="shared" si="101"/>
        <v>3269570.3600000003</v>
      </c>
      <c r="N462" s="52">
        <v>0</v>
      </c>
      <c r="O462" s="52">
        <v>0</v>
      </c>
      <c r="P462" s="52">
        <v>0</v>
      </c>
      <c r="Q462" s="52">
        <f>'Таблица 3 '!C453</f>
        <v>3269570.3600000003</v>
      </c>
      <c r="R462" s="52">
        <f t="shared" si="102"/>
        <v>3269570.3600000003</v>
      </c>
      <c r="S462" s="52">
        <v>0</v>
      </c>
      <c r="T462" s="54">
        <f t="shared" si="103"/>
        <v>1985.5288516426795</v>
      </c>
      <c r="U462" s="54">
        <v>2259.56</v>
      </c>
      <c r="V462" s="56" t="s">
        <v>496</v>
      </c>
      <c r="W462" s="57"/>
    </row>
    <row r="463" spans="1:23" s="48" customFormat="1" ht="45" x14ac:dyDescent="0.25">
      <c r="A463" s="49">
        <v>52</v>
      </c>
      <c r="B463" s="50" t="s">
        <v>122</v>
      </c>
      <c r="C463" s="49" t="s">
        <v>42</v>
      </c>
      <c r="D463" s="49">
        <v>1968</v>
      </c>
      <c r="E463" s="49">
        <v>2018</v>
      </c>
      <c r="F463" s="49" t="s">
        <v>49</v>
      </c>
      <c r="G463" s="51">
        <v>5</v>
      </c>
      <c r="H463" s="51">
        <v>2</v>
      </c>
      <c r="I463" s="52">
        <v>2219.4</v>
      </c>
      <c r="J463" s="52">
        <v>1662.8</v>
      </c>
      <c r="K463" s="52">
        <v>1620.5</v>
      </c>
      <c r="L463" s="53">
        <v>67</v>
      </c>
      <c r="M463" s="52">
        <f t="shared" si="101"/>
        <v>263895.78999999998</v>
      </c>
      <c r="N463" s="52">
        <v>0</v>
      </c>
      <c r="O463" s="52">
        <v>0</v>
      </c>
      <c r="P463" s="52">
        <v>0</v>
      </c>
      <c r="Q463" s="52">
        <f>'Таблица 3 '!C454</f>
        <v>263895.78999999998</v>
      </c>
      <c r="R463" s="52">
        <f t="shared" si="102"/>
        <v>263895.78999999998</v>
      </c>
      <c r="S463" s="52">
        <v>0</v>
      </c>
      <c r="T463" s="54">
        <f t="shared" si="103"/>
        <v>158.70567115708442</v>
      </c>
      <c r="U463" s="54">
        <v>158.71</v>
      </c>
      <c r="V463" s="56" t="s">
        <v>496</v>
      </c>
      <c r="W463" s="57"/>
    </row>
    <row r="464" spans="1:23" s="48" customFormat="1" ht="45" x14ac:dyDescent="0.25">
      <c r="A464" s="49">
        <v>53</v>
      </c>
      <c r="B464" s="50" t="s">
        <v>533</v>
      </c>
      <c r="C464" s="49" t="s">
        <v>42</v>
      </c>
      <c r="D464" s="49">
        <v>1995</v>
      </c>
      <c r="E464" s="49" t="s">
        <v>39</v>
      </c>
      <c r="F464" s="49" t="s">
        <v>49</v>
      </c>
      <c r="G464" s="51">
        <v>5</v>
      </c>
      <c r="H464" s="51">
        <v>4</v>
      </c>
      <c r="I464" s="52">
        <v>5872.4</v>
      </c>
      <c r="J464" s="52">
        <v>4246.3999999999996</v>
      </c>
      <c r="K464" s="52">
        <v>2465.6999999999998</v>
      </c>
      <c r="L464" s="53">
        <v>208</v>
      </c>
      <c r="M464" s="52">
        <f t="shared" si="101"/>
        <v>5272431.97</v>
      </c>
      <c r="N464" s="52">
        <v>0</v>
      </c>
      <c r="O464" s="52">
        <v>0</v>
      </c>
      <c r="P464" s="52">
        <v>0</v>
      </c>
      <c r="Q464" s="52">
        <f>'Таблица 3 '!C455</f>
        <v>5272431.97</v>
      </c>
      <c r="R464" s="52">
        <f t="shared" si="102"/>
        <v>5272431.97</v>
      </c>
      <c r="S464" s="52">
        <v>0</v>
      </c>
      <c r="T464" s="54">
        <f t="shared" si="103"/>
        <v>1241.6239567633761</v>
      </c>
      <c r="U464" s="54">
        <v>1241.6239567633761</v>
      </c>
      <c r="V464" s="56" t="s">
        <v>496</v>
      </c>
      <c r="W464" s="57"/>
    </row>
    <row r="465" spans="1:23" s="48" customFormat="1" ht="45.75" customHeight="1" x14ac:dyDescent="0.25">
      <c r="A465" s="49">
        <v>54</v>
      </c>
      <c r="B465" s="50" t="s">
        <v>534</v>
      </c>
      <c r="C465" s="49" t="s">
        <v>51</v>
      </c>
      <c r="D465" s="49">
        <v>1963</v>
      </c>
      <c r="E465" s="49" t="s">
        <v>38</v>
      </c>
      <c r="F465" s="49" t="s">
        <v>49</v>
      </c>
      <c r="G465" s="51">
        <v>5</v>
      </c>
      <c r="H465" s="51">
        <v>4</v>
      </c>
      <c r="I465" s="52">
        <v>3316.7</v>
      </c>
      <c r="J465" s="52">
        <v>2868.2</v>
      </c>
      <c r="K465" s="52">
        <v>2717.1</v>
      </c>
      <c r="L465" s="53">
        <v>95</v>
      </c>
      <c r="M465" s="52">
        <f t="shared" si="101"/>
        <v>1764925.8</v>
      </c>
      <c r="N465" s="52">
        <v>0</v>
      </c>
      <c r="O465" s="52">
        <v>0</v>
      </c>
      <c r="P465" s="52">
        <v>0</v>
      </c>
      <c r="Q465" s="52">
        <f>'Таблица 3 '!C456</f>
        <v>1764925.8</v>
      </c>
      <c r="R465" s="52">
        <f t="shared" si="102"/>
        <v>1764925.8</v>
      </c>
      <c r="S465" s="52">
        <v>0</v>
      </c>
      <c r="T465" s="54">
        <f t="shared" si="103"/>
        <v>615.34265392929365</v>
      </c>
      <c r="U465" s="54">
        <v>615.34</v>
      </c>
      <c r="V465" s="56" t="s">
        <v>496</v>
      </c>
      <c r="W465" s="57"/>
    </row>
    <row r="466" spans="1:23" s="48" customFormat="1" ht="45" x14ac:dyDescent="0.25">
      <c r="A466" s="49">
        <v>55</v>
      </c>
      <c r="B466" s="50" t="s">
        <v>126</v>
      </c>
      <c r="C466" s="49" t="s">
        <v>42</v>
      </c>
      <c r="D466" s="49">
        <v>1993</v>
      </c>
      <c r="E466" s="49">
        <v>2021</v>
      </c>
      <c r="F466" s="49" t="s">
        <v>49</v>
      </c>
      <c r="G466" s="51">
        <v>5</v>
      </c>
      <c r="H466" s="51">
        <v>2</v>
      </c>
      <c r="I466" s="52">
        <v>2738.2</v>
      </c>
      <c r="J466" s="52">
        <v>2401.6999999999998</v>
      </c>
      <c r="K466" s="52">
        <v>2035.7</v>
      </c>
      <c r="L466" s="53">
        <v>101</v>
      </c>
      <c r="M466" s="52">
        <f t="shared" si="101"/>
        <v>2132891.2599999998</v>
      </c>
      <c r="N466" s="52">
        <v>0</v>
      </c>
      <c r="O466" s="52">
        <v>0</v>
      </c>
      <c r="P466" s="52">
        <v>0</v>
      </c>
      <c r="Q466" s="52">
        <f>'Таблица 3 '!C457</f>
        <v>2132891.2599999998</v>
      </c>
      <c r="R466" s="52">
        <f t="shared" si="102"/>
        <v>2132891.2599999998</v>
      </c>
      <c r="S466" s="52">
        <v>0</v>
      </c>
      <c r="T466" s="54">
        <f t="shared" si="103"/>
        <v>888.07563808968644</v>
      </c>
      <c r="U466" s="54">
        <v>888.07563808968644</v>
      </c>
      <c r="V466" s="56" t="s">
        <v>496</v>
      </c>
      <c r="W466" s="57"/>
    </row>
    <row r="467" spans="1:23" s="48" customFormat="1" ht="45" x14ac:dyDescent="0.25">
      <c r="A467" s="49">
        <v>56</v>
      </c>
      <c r="B467" s="50" t="s">
        <v>535</v>
      </c>
      <c r="C467" s="49" t="s">
        <v>42</v>
      </c>
      <c r="D467" s="49">
        <v>1984</v>
      </c>
      <c r="E467" s="49">
        <v>2021</v>
      </c>
      <c r="F467" s="49" t="s">
        <v>64</v>
      </c>
      <c r="G467" s="51">
        <v>9</v>
      </c>
      <c r="H467" s="51">
        <v>4</v>
      </c>
      <c r="I467" s="52">
        <v>10537.66</v>
      </c>
      <c r="J467" s="52">
        <v>8276.5</v>
      </c>
      <c r="K467" s="52">
        <v>7000.3</v>
      </c>
      <c r="L467" s="53">
        <v>240</v>
      </c>
      <c r="M467" s="52">
        <f t="shared" si="101"/>
        <v>10785394.640000001</v>
      </c>
      <c r="N467" s="52">
        <v>0</v>
      </c>
      <c r="O467" s="52">
        <v>0</v>
      </c>
      <c r="P467" s="52">
        <v>0</v>
      </c>
      <c r="Q467" s="52">
        <f>'Таблица 3 '!C458</f>
        <v>10785394.640000001</v>
      </c>
      <c r="R467" s="52">
        <f t="shared" si="102"/>
        <v>10785394.640000001</v>
      </c>
      <c r="S467" s="52">
        <v>0</v>
      </c>
      <c r="T467" s="54">
        <f t="shared" si="103"/>
        <v>1303.1347356974568</v>
      </c>
      <c r="U467" s="54">
        <v>2167.387663867577</v>
      </c>
      <c r="V467" s="56" t="s">
        <v>496</v>
      </c>
      <c r="W467" s="57"/>
    </row>
    <row r="468" spans="1:23" s="48" customFormat="1" ht="45" x14ac:dyDescent="0.25">
      <c r="A468" s="49">
        <v>57</v>
      </c>
      <c r="B468" s="50" t="s">
        <v>536</v>
      </c>
      <c r="C468" s="49" t="s">
        <v>42</v>
      </c>
      <c r="D468" s="49">
        <v>1968</v>
      </c>
      <c r="E468" s="49">
        <v>2021</v>
      </c>
      <c r="F468" s="49" t="s">
        <v>64</v>
      </c>
      <c r="G468" s="51">
        <v>5</v>
      </c>
      <c r="H468" s="51">
        <v>4</v>
      </c>
      <c r="I468" s="52">
        <v>3701.9</v>
      </c>
      <c r="J468" s="52">
        <v>3173.2</v>
      </c>
      <c r="K468" s="52">
        <v>2688.2</v>
      </c>
      <c r="L468" s="53">
        <v>89</v>
      </c>
      <c r="M468" s="52">
        <f t="shared" si="101"/>
        <v>1572755.66</v>
      </c>
      <c r="N468" s="52">
        <v>0</v>
      </c>
      <c r="O468" s="52">
        <v>0</v>
      </c>
      <c r="P468" s="52">
        <v>0</v>
      </c>
      <c r="Q468" s="52">
        <f>'Таблица 3 '!C459</f>
        <v>1572755.66</v>
      </c>
      <c r="R468" s="52">
        <f t="shared" si="102"/>
        <v>1572755.66</v>
      </c>
      <c r="S468" s="52">
        <v>0</v>
      </c>
      <c r="T468" s="54">
        <f t="shared" si="103"/>
        <v>495.63710450018908</v>
      </c>
      <c r="U468" s="54">
        <v>495.64</v>
      </c>
      <c r="V468" s="56" t="s">
        <v>496</v>
      </c>
      <c r="W468" s="57"/>
    </row>
    <row r="469" spans="1:23" s="48" customFormat="1" ht="45" x14ac:dyDescent="0.25">
      <c r="A469" s="49">
        <v>58</v>
      </c>
      <c r="B469" s="50" t="s">
        <v>537</v>
      </c>
      <c r="C469" s="49" t="s">
        <v>42</v>
      </c>
      <c r="D469" s="49">
        <v>1975</v>
      </c>
      <c r="E469" s="49">
        <v>2022</v>
      </c>
      <c r="F469" s="49" t="s">
        <v>64</v>
      </c>
      <c r="G469" s="51">
        <v>5</v>
      </c>
      <c r="H469" s="51">
        <v>6</v>
      </c>
      <c r="I469" s="52">
        <v>5309.9</v>
      </c>
      <c r="J469" s="52">
        <v>4498.5</v>
      </c>
      <c r="K469" s="52">
        <v>4180.3999999999996</v>
      </c>
      <c r="L469" s="53">
        <v>160</v>
      </c>
      <c r="M469" s="52">
        <f t="shared" si="101"/>
        <v>3638228.4800000004</v>
      </c>
      <c r="N469" s="52">
        <v>0</v>
      </c>
      <c r="O469" s="52">
        <v>0</v>
      </c>
      <c r="P469" s="52">
        <v>0</v>
      </c>
      <c r="Q469" s="52">
        <f>'Таблица 3 '!C460</f>
        <v>3638228.4800000004</v>
      </c>
      <c r="R469" s="52">
        <f t="shared" si="102"/>
        <v>3638228.4800000004</v>
      </c>
      <c r="S469" s="52">
        <v>0</v>
      </c>
      <c r="T469" s="54">
        <f t="shared" si="103"/>
        <v>808.76480604646008</v>
      </c>
      <c r="U469" s="54">
        <v>808.76480604646008</v>
      </c>
      <c r="V469" s="56" t="s">
        <v>496</v>
      </c>
      <c r="W469" s="57"/>
    </row>
    <row r="470" spans="1:23" s="48" customFormat="1" ht="45" x14ac:dyDescent="0.25">
      <c r="A470" s="49">
        <v>59</v>
      </c>
      <c r="B470" s="50" t="s">
        <v>130</v>
      </c>
      <c r="C470" s="49" t="s">
        <v>42</v>
      </c>
      <c r="D470" s="49">
        <v>1960</v>
      </c>
      <c r="E470" s="49">
        <v>2017</v>
      </c>
      <c r="F470" s="49" t="s">
        <v>64</v>
      </c>
      <c r="G470" s="51">
        <v>4</v>
      </c>
      <c r="H470" s="51">
        <v>2</v>
      </c>
      <c r="I470" s="52">
        <v>1896.7</v>
      </c>
      <c r="J470" s="52">
        <v>1370.6</v>
      </c>
      <c r="K470" s="52">
        <v>1370.6</v>
      </c>
      <c r="L470" s="53">
        <v>43</v>
      </c>
      <c r="M470" s="52">
        <f t="shared" si="101"/>
        <v>632187.18000000005</v>
      </c>
      <c r="N470" s="52">
        <v>0</v>
      </c>
      <c r="O470" s="52">
        <v>0</v>
      </c>
      <c r="P470" s="52">
        <v>0</v>
      </c>
      <c r="Q470" s="52">
        <f>'Таблица 3 '!C461</f>
        <v>632187.18000000005</v>
      </c>
      <c r="R470" s="52">
        <f t="shared" si="102"/>
        <v>632187.18000000005</v>
      </c>
      <c r="S470" s="52">
        <v>0</v>
      </c>
      <c r="T470" s="54">
        <f t="shared" si="103"/>
        <v>461.24848971253471</v>
      </c>
      <c r="U470" s="54">
        <v>461.24848971253471</v>
      </c>
      <c r="V470" s="56" t="s">
        <v>496</v>
      </c>
      <c r="W470" s="57"/>
    </row>
    <row r="471" spans="1:23" s="48" customFormat="1" ht="45" x14ac:dyDescent="0.25">
      <c r="A471" s="49">
        <v>60</v>
      </c>
      <c r="B471" s="50" t="s">
        <v>538</v>
      </c>
      <c r="C471" s="49" t="s">
        <v>42</v>
      </c>
      <c r="D471" s="49">
        <v>1982</v>
      </c>
      <c r="E471" s="49" t="s">
        <v>39</v>
      </c>
      <c r="F471" s="49" t="s">
        <v>64</v>
      </c>
      <c r="G471" s="51">
        <v>5</v>
      </c>
      <c r="H471" s="51">
        <v>4</v>
      </c>
      <c r="I471" s="52">
        <v>4841.8999999999996</v>
      </c>
      <c r="J471" s="52">
        <v>2858.2</v>
      </c>
      <c r="K471" s="52">
        <v>2858.2</v>
      </c>
      <c r="L471" s="53">
        <v>95</v>
      </c>
      <c r="M471" s="52">
        <f t="shared" si="101"/>
        <v>9603588.4199999999</v>
      </c>
      <c r="N471" s="52">
        <v>0</v>
      </c>
      <c r="O471" s="52">
        <v>0</v>
      </c>
      <c r="P471" s="52">
        <v>0</v>
      </c>
      <c r="Q471" s="52">
        <f>'Таблица 3 '!C462</f>
        <v>9603588.4199999999</v>
      </c>
      <c r="R471" s="52">
        <f t="shared" si="102"/>
        <v>9603588.4199999999</v>
      </c>
      <c r="S471" s="52">
        <v>0</v>
      </c>
      <c r="T471" s="54">
        <f t="shared" si="103"/>
        <v>3360.0127422853548</v>
      </c>
      <c r="U471" s="54">
        <v>3360.01</v>
      </c>
      <c r="V471" s="56" t="s">
        <v>496</v>
      </c>
      <c r="W471" s="57"/>
    </row>
    <row r="472" spans="1:23" s="48" customFormat="1" ht="45" x14ac:dyDescent="0.25">
      <c r="A472" s="49">
        <v>61</v>
      </c>
      <c r="B472" s="50" t="s">
        <v>133</v>
      </c>
      <c r="C472" s="49" t="s">
        <v>42</v>
      </c>
      <c r="D472" s="49">
        <v>1990</v>
      </c>
      <c r="E472" s="49">
        <v>2021</v>
      </c>
      <c r="F472" s="49" t="s">
        <v>64</v>
      </c>
      <c r="G472" s="51">
        <v>5</v>
      </c>
      <c r="H472" s="51">
        <v>6</v>
      </c>
      <c r="I472" s="52">
        <v>6403.3</v>
      </c>
      <c r="J472" s="52">
        <v>4071.3</v>
      </c>
      <c r="K472" s="52">
        <v>4013.4</v>
      </c>
      <c r="L472" s="53">
        <v>213</v>
      </c>
      <c r="M472" s="52">
        <f t="shared" si="101"/>
        <v>212104.91</v>
      </c>
      <c r="N472" s="52">
        <v>0</v>
      </c>
      <c r="O472" s="52">
        <v>0</v>
      </c>
      <c r="P472" s="52">
        <v>0</v>
      </c>
      <c r="Q472" s="52">
        <f>'Таблица 3 '!C463</f>
        <v>212104.91</v>
      </c>
      <c r="R472" s="52">
        <f t="shared" si="102"/>
        <v>212104.91</v>
      </c>
      <c r="S472" s="52">
        <v>0</v>
      </c>
      <c r="T472" s="54">
        <f t="shared" si="103"/>
        <v>52.09758799400683</v>
      </c>
      <c r="U472" s="54">
        <v>52.1</v>
      </c>
      <c r="V472" s="56" t="s">
        <v>496</v>
      </c>
      <c r="W472" s="57"/>
    </row>
    <row r="473" spans="1:23" s="48" customFormat="1" ht="45" x14ac:dyDescent="0.25">
      <c r="A473" s="49">
        <v>62</v>
      </c>
      <c r="B473" s="50" t="s">
        <v>134</v>
      </c>
      <c r="C473" s="49" t="s">
        <v>42</v>
      </c>
      <c r="D473" s="49">
        <v>1993</v>
      </c>
      <c r="E473" s="49" t="s">
        <v>39</v>
      </c>
      <c r="F473" s="49" t="s">
        <v>49</v>
      </c>
      <c r="G473" s="51">
        <v>7</v>
      </c>
      <c r="H473" s="51">
        <v>2</v>
      </c>
      <c r="I473" s="52">
        <v>3265.3</v>
      </c>
      <c r="J473" s="52">
        <v>2601.6999999999998</v>
      </c>
      <c r="K473" s="52">
        <v>2543.6999999999998</v>
      </c>
      <c r="L473" s="53">
        <v>68</v>
      </c>
      <c r="M473" s="52">
        <f t="shared" si="101"/>
        <v>248838.67</v>
      </c>
      <c r="N473" s="52">
        <v>0</v>
      </c>
      <c r="O473" s="52">
        <v>0</v>
      </c>
      <c r="P473" s="52">
        <v>0</v>
      </c>
      <c r="Q473" s="52">
        <f>'Таблица 3 '!C464</f>
        <v>248838.67</v>
      </c>
      <c r="R473" s="52">
        <f t="shared" si="102"/>
        <v>248838.67</v>
      </c>
      <c r="S473" s="52">
        <v>0</v>
      </c>
      <c r="T473" s="54">
        <f t="shared" si="103"/>
        <v>95.644643886689479</v>
      </c>
      <c r="U473" s="54">
        <v>95.64</v>
      </c>
      <c r="V473" s="56" t="s">
        <v>496</v>
      </c>
      <c r="W473" s="57"/>
    </row>
    <row r="474" spans="1:23" s="48" customFormat="1" ht="45" x14ac:dyDescent="0.25">
      <c r="A474" s="49">
        <v>63</v>
      </c>
      <c r="B474" s="50" t="s">
        <v>135</v>
      </c>
      <c r="C474" s="49" t="s">
        <v>42</v>
      </c>
      <c r="D474" s="49">
        <v>1994</v>
      </c>
      <c r="E474" s="49">
        <v>2019</v>
      </c>
      <c r="F474" s="49" t="s">
        <v>49</v>
      </c>
      <c r="G474" s="51">
        <v>10</v>
      </c>
      <c r="H474" s="51">
        <v>1</v>
      </c>
      <c r="I474" s="52">
        <v>2419</v>
      </c>
      <c r="J474" s="52">
        <v>2361.8000000000002</v>
      </c>
      <c r="K474" s="52">
        <v>2361.8000000000002</v>
      </c>
      <c r="L474" s="53">
        <v>95</v>
      </c>
      <c r="M474" s="52">
        <f t="shared" si="101"/>
        <v>5658645.9500000002</v>
      </c>
      <c r="N474" s="52">
        <v>0</v>
      </c>
      <c r="O474" s="52">
        <v>0</v>
      </c>
      <c r="P474" s="52">
        <v>0</v>
      </c>
      <c r="Q474" s="52">
        <f>'Таблица 3 '!C465</f>
        <v>5658645.9500000002</v>
      </c>
      <c r="R474" s="52">
        <f t="shared" si="102"/>
        <v>5658645.9500000002</v>
      </c>
      <c r="S474" s="52">
        <v>0</v>
      </c>
      <c r="T474" s="54">
        <f t="shared" si="103"/>
        <v>2395.9039503768313</v>
      </c>
      <c r="U474" s="54">
        <v>2395.9</v>
      </c>
      <c r="V474" s="56" t="s">
        <v>496</v>
      </c>
      <c r="W474" s="57"/>
    </row>
    <row r="475" spans="1:23" s="48" customFormat="1" ht="45" customHeight="1" x14ac:dyDescent="0.25">
      <c r="A475" s="49">
        <v>64</v>
      </c>
      <c r="B475" s="50" t="s">
        <v>539</v>
      </c>
      <c r="C475" s="49" t="s">
        <v>51</v>
      </c>
      <c r="D475" s="49">
        <v>1977</v>
      </c>
      <c r="E475" s="49" t="s">
        <v>39</v>
      </c>
      <c r="F475" s="49" t="s">
        <v>502</v>
      </c>
      <c r="G475" s="51">
        <v>5</v>
      </c>
      <c r="H475" s="51">
        <v>4</v>
      </c>
      <c r="I475" s="52">
        <v>3289</v>
      </c>
      <c r="J475" s="52">
        <v>3289</v>
      </c>
      <c r="K475" s="52">
        <v>2963.7</v>
      </c>
      <c r="L475" s="53">
        <v>159</v>
      </c>
      <c r="M475" s="52">
        <f t="shared" si="101"/>
        <v>2462290.7799999998</v>
      </c>
      <c r="N475" s="52">
        <v>0</v>
      </c>
      <c r="O475" s="52">
        <v>0</v>
      </c>
      <c r="P475" s="52">
        <v>0</v>
      </c>
      <c r="Q475" s="52">
        <f>'Таблица 3 '!C466</f>
        <v>2462290.7799999998</v>
      </c>
      <c r="R475" s="52">
        <f t="shared" si="102"/>
        <v>2462290.7799999998</v>
      </c>
      <c r="S475" s="52">
        <v>0</v>
      </c>
      <c r="T475" s="54">
        <f t="shared" si="103"/>
        <v>748.64420188507142</v>
      </c>
      <c r="U475" s="54">
        <v>748.64</v>
      </c>
      <c r="V475" s="56" t="s">
        <v>496</v>
      </c>
      <c r="W475" s="57"/>
    </row>
    <row r="476" spans="1:23" s="48" customFormat="1" ht="45.75" customHeight="1" x14ac:dyDescent="0.25">
      <c r="A476" s="49">
        <v>65</v>
      </c>
      <c r="B476" s="50" t="s">
        <v>540</v>
      </c>
      <c r="C476" s="49" t="s">
        <v>51</v>
      </c>
      <c r="D476" s="49">
        <v>1970</v>
      </c>
      <c r="E476" s="49" t="s">
        <v>38</v>
      </c>
      <c r="F476" s="49" t="s">
        <v>49</v>
      </c>
      <c r="G476" s="51">
        <v>5</v>
      </c>
      <c r="H476" s="51">
        <v>4</v>
      </c>
      <c r="I476" s="52">
        <v>3237.5</v>
      </c>
      <c r="J476" s="52">
        <v>3237.5</v>
      </c>
      <c r="K476" s="52">
        <v>3237.5</v>
      </c>
      <c r="L476" s="53">
        <v>143</v>
      </c>
      <c r="M476" s="52">
        <f t="shared" ref="M476:M539" si="104">SUM(N476:Q476)</f>
        <v>2304792</v>
      </c>
      <c r="N476" s="52">
        <v>0</v>
      </c>
      <c r="O476" s="52">
        <v>0</v>
      </c>
      <c r="P476" s="52">
        <v>0</v>
      </c>
      <c r="Q476" s="52">
        <f>'Таблица 3 '!C467</f>
        <v>2304792</v>
      </c>
      <c r="R476" s="52">
        <f t="shared" ref="R476:R539" si="105">Q476</f>
        <v>2304792</v>
      </c>
      <c r="S476" s="52">
        <v>0</v>
      </c>
      <c r="T476" s="54">
        <f t="shared" si="103"/>
        <v>711.90486486486486</v>
      </c>
      <c r="U476" s="54">
        <v>711.9</v>
      </c>
      <c r="V476" s="56" t="s">
        <v>496</v>
      </c>
      <c r="W476" s="57"/>
    </row>
    <row r="477" spans="1:23" s="48" customFormat="1" ht="45" x14ac:dyDescent="0.25">
      <c r="A477" s="49">
        <v>66</v>
      </c>
      <c r="B477" s="50" t="s">
        <v>138</v>
      </c>
      <c r="C477" s="49" t="s">
        <v>42</v>
      </c>
      <c r="D477" s="49">
        <v>1985</v>
      </c>
      <c r="E477" s="49">
        <v>2020</v>
      </c>
      <c r="F477" s="49" t="s">
        <v>64</v>
      </c>
      <c r="G477" s="51">
        <v>5</v>
      </c>
      <c r="H477" s="51">
        <v>3</v>
      </c>
      <c r="I477" s="52">
        <v>1949.4</v>
      </c>
      <c r="J477" s="52">
        <v>1755</v>
      </c>
      <c r="K477" s="52">
        <v>1755</v>
      </c>
      <c r="L477" s="53">
        <v>92</v>
      </c>
      <c r="M477" s="52">
        <f t="shared" si="104"/>
        <v>108832.6</v>
      </c>
      <c r="N477" s="52">
        <v>0</v>
      </c>
      <c r="O477" s="52">
        <v>0</v>
      </c>
      <c r="P477" s="52">
        <v>0</v>
      </c>
      <c r="Q477" s="52">
        <f>'Таблица 3 '!C468</f>
        <v>108832.6</v>
      </c>
      <c r="R477" s="52">
        <f t="shared" si="105"/>
        <v>108832.6</v>
      </c>
      <c r="S477" s="52">
        <v>0</v>
      </c>
      <c r="T477" s="54">
        <f t="shared" si="103"/>
        <v>62.012877492877493</v>
      </c>
      <c r="U477" s="54">
        <v>226.64</v>
      </c>
      <c r="V477" s="56" t="s">
        <v>496</v>
      </c>
      <c r="W477" s="57"/>
    </row>
    <row r="478" spans="1:23" s="48" customFormat="1" ht="45.75" customHeight="1" x14ac:dyDescent="0.25">
      <c r="A478" s="49">
        <v>67</v>
      </c>
      <c r="B478" s="50" t="s">
        <v>541</v>
      </c>
      <c r="C478" s="49" t="s">
        <v>51</v>
      </c>
      <c r="D478" s="49">
        <v>1981</v>
      </c>
      <c r="E478" s="49" t="s">
        <v>38</v>
      </c>
      <c r="F478" s="49" t="s">
        <v>49</v>
      </c>
      <c r="G478" s="51">
        <v>5</v>
      </c>
      <c r="H478" s="51">
        <v>4</v>
      </c>
      <c r="I478" s="52">
        <v>3971.1</v>
      </c>
      <c r="J478" s="52">
        <v>2903.8</v>
      </c>
      <c r="K478" s="52">
        <v>2903.8</v>
      </c>
      <c r="L478" s="53">
        <v>130</v>
      </c>
      <c r="M478" s="52">
        <f t="shared" si="104"/>
        <v>2307964.06</v>
      </c>
      <c r="N478" s="52">
        <v>0</v>
      </c>
      <c r="O478" s="52">
        <v>0</v>
      </c>
      <c r="P478" s="52">
        <v>0</v>
      </c>
      <c r="Q478" s="52">
        <f>'Таблица 3 '!C469</f>
        <v>2307964.06</v>
      </c>
      <c r="R478" s="52">
        <f t="shared" si="105"/>
        <v>2307964.06</v>
      </c>
      <c r="S478" s="52">
        <v>0</v>
      </c>
      <c r="T478" s="54">
        <f t="shared" si="103"/>
        <v>794.80820304428676</v>
      </c>
      <c r="U478" s="54">
        <v>794.81</v>
      </c>
      <c r="V478" s="56" t="s">
        <v>496</v>
      </c>
      <c r="W478" s="57"/>
    </row>
    <row r="479" spans="1:23" s="48" customFormat="1" ht="45.75" customHeight="1" x14ac:dyDescent="0.25">
      <c r="A479" s="49">
        <v>68</v>
      </c>
      <c r="B479" s="50" t="s">
        <v>542</v>
      </c>
      <c r="C479" s="49" t="s">
        <v>51</v>
      </c>
      <c r="D479" s="49">
        <v>1981</v>
      </c>
      <c r="E479" s="49" t="s">
        <v>38</v>
      </c>
      <c r="F479" s="49" t="s">
        <v>49</v>
      </c>
      <c r="G479" s="51">
        <v>5</v>
      </c>
      <c r="H479" s="51">
        <v>4</v>
      </c>
      <c r="I479" s="52">
        <v>4282.8999999999996</v>
      </c>
      <c r="J479" s="52">
        <v>3608.8</v>
      </c>
      <c r="K479" s="52">
        <v>3608.8</v>
      </c>
      <c r="L479" s="53">
        <v>121</v>
      </c>
      <c r="M479" s="52">
        <f t="shared" si="104"/>
        <v>1550584.12</v>
      </c>
      <c r="N479" s="52">
        <v>0</v>
      </c>
      <c r="O479" s="52">
        <v>0</v>
      </c>
      <c r="P479" s="52">
        <v>0</v>
      </c>
      <c r="Q479" s="52">
        <f>'Таблица 3 '!C470</f>
        <v>1550584.12</v>
      </c>
      <c r="R479" s="52">
        <f t="shared" si="105"/>
        <v>1550584.12</v>
      </c>
      <c r="S479" s="52">
        <v>0</v>
      </c>
      <c r="T479" s="54">
        <f t="shared" si="103"/>
        <v>429.66751274661937</v>
      </c>
      <c r="U479" s="54">
        <v>429.67</v>
      </c>
      <c r="V479" s="56" t="s">
        <v>496</v>
      </c>
      <c r="W479" s="57"/>
    </row>
    <row r="480" spans="1:23" s="48" customFormat="1" ht="45.75" customHeight="1" x14ac:dyDescent="0.25">
      <c r="A480" s="49">
        <v>69</v>
      </c>
      <c r="B480" s="50" t="s">
        <v>543</v>
      </c>
      <c r="C480" s="49" t="s">
        <v>51</v>
      </c>
      <c r="D480" s="49">
        <v>1978</v>
      </c>
      <c r="E480" s="49" t="s">
        <v>38</v>
      </c>
      <c r="F480" s="49" t="s">
        <v>49</v>
      </c>
      <c r="G480" s="51">
        <v>5</v>
      </c>
      <c r="H480" s="51">
        <v>8</v>
      </c>
      <c r="I480" s="52">
        <v>8444.2999999999993</v>
      </c>
      <c r="J480" s="52">
        <v>6333.43</v>
      </c>
      <c r="K480" s="52">
        <v>6333.43</v>
      </c>
      <c r="L480" s="53">
        <v>248</v>
      </c>
      <c r="M480" s="52">
        <f t="shared" si="104"/>
        <v>3259758.05</v>
      </c>
      <c r="N480" s="52">
        <v>0</v>
      </c>
      <c r="O480" s="52">
        <v>0</v>
      </c>
      <c r="P480" s="52">
        <v>0</v>
      </c>
      <c r="Q480" s="52">
        <f>'Таблица 3 '!C471</f>
        <v>3259758.05</v>
      </c>
      <c r="R480" s="52">
        <f t="shared" si="105"/>
        <v>3259758.05</v>
      </c>
      <c r="S480" s="52">
        <v>0</v>
      </c>
      <c r="T480" s="54">
        <f t="shared" si="103"/>
        <v>514.69078366698614</v>
      </c>
      <c r="U480" s="54">
        <v>514.69000000000005</v>
      </c>
      <c r="V480" s="56" t="s">
        <v>496</v>
      </c>
      <c r="W480" s="57"/>
    </row>
    <row r="481" spans="1:23" s="48" customFormat="1" ht="45.75" customHeight="1" x14ac:dyDescent="0.25">
      <c r="A481" s="49">
        <v>70</v>
      </c>
      <c r="B481" s="50" t="s">
        <v>544</v>
      </c>
      <c r="C481" s="49" t="s">
        <v>51</v>
      </c>
      <c r="D481" s="49">
        <v>1978</v>
      </c>
      <c r="E481" s="49" t="s">
        <v>38</v>
      </c>
      <c r="F481" s="49" t="s">
        <v>49</v>
      </c>
      <c r="G481" s="51">
        <v>5</v>
      </c>
      <c r="H481" s="51">
        <v>8</v>
      </c>
      <c r="I481" s="52">
        <v>8546.5</v>
      </c>
      <c r="J481" s="52">
        <v>6252</v>
      </c>
      <c r="K481" s="52">
        <v>6252</v>
      </c>
      <c r="L481" s="53">
        <v>259</v>
      </c>
      <c r="M481" s="52">
        <f t="shared" si="104"/>
        <v>2088069.01</v>
      </c>
      <c r="N481" s="52">
        <v>0</v>
      </c>
      <c r="O481" s="52">
        <v>0</v>
      </c>
      <c r="P481" s="52">
        <v>0</v>
      </c>
      <c r="Q481" s="52">
        <f>'Таблица 3 '!C472</f>
        <v>2088069.01</v>
      </c>
      <c r="R481" s="52">
        <f t="shared" si="105"/>
        <v>2088069.01</v>
      </c>
      <c r="S481" s="52">
        <v>0</v>
      </c>
      <c r="T481" s="54">
        <f t="shared" si="103"/>
        <v>333.98416666666668</v>
      </c>
      <c r="U481" s="54">
        <v>333.98</v>
      </c>
      <c r="V481" s="56" t="s">
        <v>496</v>
      </c>
      <c r="W481" s="57"/>
    </row>
    <row r="482" spans="1:23" s="48" customFormat="1" ht="45.75" customHeight="1" x14ac:dyDescent="0.25">
      <c r="A482" s="49">
        <v>71</v>
      </c>
      <c r="B482" s="50" t="s">
        <v>545</v>
      </c>
      <c r="C482" s="49" t="s">
        <v>42</v>
      </c>
      <c r="D482" s="49">
        <v>1988</v>
      </c>
      <c r="E482" s="49">
        <v>2020</v>
      </c>
      <c r="F482" s="49" t="s">
        <v>49</v>
      </c>
      <c r="G482" s="51">
        <v>5</v>
      </c>
      <c r="H482" s="51">
        <v>6</v>
      </c>
      <c r="I482" s="52">
        <v>4511.8999999999996</v>
      </c>
      <c r="J482" s="52">
        <v>4511.8999999999996</v>
      </c>
      <c r="K482" s="52">
        <v>3973</v>
      </c>
      <c r="L482" s="53">
        <v>87</v>
      </c>
      <c r="M482" s="52">
        <f t="shared" si="104"/>
        <v>314314.82</v>
      </c>
      <c r="N482" s="52">
        <v>0</v>
      </c>
      <c r="O482" s="52">
        <v>0</v>
      </c>
      <c r="P482" s="52">
        <v>0</v>
      </c>
      <c r="Q482" s="52">
        <f>'Таблица 3 '!C473</f>
        <v>314314.82</v>
      </c>
      <c r="R482" s="52">
        <f t="shared" si="105"/>
        <v>314314.82</v>
      </c>
      <c r="S482" s="52">
        <v>0</v>
      </c>
      <c r="T482" s="54">
        <f t="shared" si="103"/>
        <v>69.663516478645363</v>
      </c>
      <c r="U482" s="54">
        <v>69.66</v>
      </c>
      <c r="V482" s="56" t="s">
        <v>496</v>
      </c>
      <c r="W482" s="57"/>
    </row>
    <row r="483" spans="1:23" s="48" customFormat="1" ht="45.75" customHeight="1" x14ac:dyDescent="0.25">
      <c r="A483" s="49">
        <v>72</v>
      </c>
      <c r="B483" s="50" t="s">
        <v>142</v>
      </c>
      <c r="C483" s="49" t="s">
        <v>51</v>
      </c>
      <c r="D483" s="49">
        <v>1970</v>
      </c>
      <c r="E483" s="49" t="s">
        <v>38</v>
      </c>
      <c r="F483" s="49" t="s">
        <v>64</v>
      </c>
      <c r="G483" s="51">
        <v>5</v>
      </c>
      <c r="H483" s="51">
        <v>4</v>
      </c>
      <c r="I483" s="52">
        <v>4130.7</v>
      </c>
      <c r="J483" s="52">
        <v>3400.5</v>
      </c>
      <c r="K483" s="52">
        <v>3400.5</v>
      </c>
      <c r="L483" s="53">
        <v>134</v>
      </c>
      <c r="M483" s="52">
        <f t="shared" si="104"/>
        <v>514888</v>
      </c>
      <c r="N483" s="52">
        <v>0</v>
      </c>
      <c r="O483" s="52">
        <v>0</v>
      </c>
      <c r="P483" s="52">
        <v>0</v>
      </c>
      <c r="Q483" s="52">
        <f>'Таблица 3 '!C474</f>
        <v>514888</v>
      </c>
      <c r="R483" s="52">
        <f t="shared" si="105"/>
        <v>514888</v>
      </c>
      <c r="S483" s="52">
        <v>0</v>
      </c>
      <c r="T483" s="54">
        <f t="shared" si="103"/>
        <v>151.41538009116306</v>
      </c>
      <c r="U483" s="54">
        <v>151.41999999999999</v>
      </c>
      <c r="V483" s="56" t="s">
        <v>496</v>
      </c>
      <c r="W483" s="57"/>
    </row>
    <row r="484" spans="1:23" s="48" customFormat="1" ht="45.75" customHeight="1" x14ac:dyDescent="0.25">
      <c r="A484" s="49">
        <v>73</v>
      </c>
      <c r="B484" s="50" t="s">
        <v>546</v>
      </c>
      <c r="C484" s="49" t="s">
        <v>51</v>
      </c>
      <c r="D484" s="49">
        <v>1973</v>
      </c>
      <c r="E484" s="49" t="s">
        <v>38</v>
      </c>
      <c r="F484" s="49" t="s">
        <v>64</v>
      </c>
      <c r="G484" s="51">
        <v>5</v>
      </c>
      <c r="H484" s="51">
        <v>6</v>
      </c>
      <c r="I484" s="52">
        <v>6003</v>
      </c>
      <c r="J484" s="52">
        <v>4453.91</v>
      </c>
      <c r="K484" s="52">
        <v>4453.91</v>
      </c>
      <c r="L484" s="53">
        <v>233</v>
      </c>
      <c r="M484" s="52">
        <f t="shared" si="104"/>
        <v>2912373</v>
      </c>
      <c r="N484" s="52">
        <v>0</v>
      </c>
      <c r="O484" s="52">
        <v>0</v>
      </c>
      <c r="P484" s="52">
        <v>0</v>
      </c>
      <c r="Q484" s="52">
        <f>'Таблица 3 '!C475</f>
        <v>2912373</v>
      </c>
      <c r="R484" s="52">
        <f t="shared" si="105"/>
        <v>2912373</v>
      </c>
      <c r="S484" s="52">
        <v>0</v>
      </c>
      <c r="T484" s="54">
        <f t="shared" si="103"/>
        <v>653.89130000381692</v>
      </c>
      <c r="U484" s="54">
        <v>653.89</v>
      </c>
      <c r="V484" s="56" t="s">
        <v>496</v>
      </c>
      <c r="W484" s="57"/>
    </row>
    <row r="485" spans="1:23" s="48" customFormat="1" ht="45.75" customHeight="1" x14ac:dyDescent="0.25">
      <c r="A485" s="49">
        <v>74</v>
      </c>
      <c r="B485" s="50" t="s">
        <v>547</v>
      </c>
      <c r="C485" s="49" t="s">
        <v>51</v>
      </c>
      <c r="D485" s="49">
        <v>1979</v>
      </c>
      <c r="E485" s="49" t="s">
        <v>38</v>
      </c>
      <c r="F485" s="49" t="s">
        <v>64</v>
      </c>
      <c r="G485" s="51">
        <v>5</v>
      </c>
      <c r="H485" s="51">
        <v>6</v>
      </c>
      <c r="I485" s="52">
        <v>5081.8999999999996</v>
      </c>
      <c r="J485" s="52">
        <v>4544.5</v>
      </c>
      <c r="K485" s="52">
        <v>4117.1000000000004</v>
      </c>
      <c r="L485" s="53">
        <v>213</v>
      </c>
      <c r="M485" s="52">
        <f t="shared" si="104"/>
        <v>3151026</v>
      </c>
      <c r="N485" s="52">
        <v>0</v>
      </c>
      <c r="O485" s="52">
        <v>0</v>
      </c>
      <c r="P485" s="52">
        <v>0</v>
      </c>
      <c r="Q485" s="52">
        <f>'Таблица 3 '!C476</f>
        <v>3151026</v>
      </c>
      <c r="R485" s="52">
        <f t="shared" si="105"/>
        <v>3151026</v>
      </c>
      <c r="S485" s="52">
        <v>0</v>
      </c>
      <c r="T485" s="54">
        <f t="shared" si="103"/>
        <v>693.37132797887557</v>
      </c>
      <c r="U485" s="54">
        <v>693.37</v>
      </c>
      <c r="V485" s="56" t="s">
        <v>496</v>
      </c>
      <c r="W485" s="57"/>
    </row>
    <row r="486" spans="1:23" s="48" customFormat="1" ht="45.75" customHeight="1" x14ac:dyDescent="0.25">
      <c r="A486" s="49">
        <v>75</v>
      </c>
      <c r="B486" s="50" t="s">
        <v>548</v>
      </c>
      <c r="C486" s="49" t="s">
        <v>51</v>
      </c>
      <c r="D486" s="49">
        <v>1973</v>
      </c>
      <c r="E486" s="49">
        <v>2020</v>
      </c>
      <c r="F486" s="49" t="s">
        <v>64</v>
      </c>
      <c r="G486" s="51">
        <v>12</v>
      </c>
      <c r="H486" s="51">
        <v>1</v>
      </c>
      <c r="I486" s="52">
        <v>5649.05</v>
      </c>
      <c r="J486" s="52">
        <v>4578.3999999999996</v>
      </c>
      <c r="K486" s="52">
        <v>4442.3</v>
      </c>
      <c r="L486" s="53">
        <v>163</v>
      </c>
      <c r="M486" s="52">
        <f t="shared" si="104"/>
        <v>1699667.4</v>
      </c>
      <c r="N486" s="52">
        <v>0</v>
      </c>
      <c r="O486" s="52">
        <v>0</v>
      </c>
      <c r="P486" s="52">
        <v>0</v>
      </c>
      <c r="Q486" s="52">
        <f>'Таблица 3 '!C477</f>
        <v>1699667.4</v>
      </c>
      <c r="R486" s="52">
        <f t="shared" si="105"/>
        <v>1699667.4</v>
      </c>
      <c r="S486" s="52">
        <v>0</v>
      </c>
      <c r="T486" s="54">
        <f t="shared" si="103"/>
        <v>371.23610868425652</v>
      </c>
      <c r="U486" s="54">
        <v>547.32000000000005</v>
      </c>
      <c r="V486" s="56" t="s">
        <v>496</v>
      </c>
      <c r="W486" s="57"/>
    </row>
    <row r="487" spans="1:23" s="48" customFormat="1" ht="45" x14ac:dyDescent="0.25">
      <c r="A487" s="49">
        <v>76</v>
      </c>
      <c r="B487" s="50" t="s">
        <v>143</v>
      </c>
      <c r="C487" s="49" t="s">
        <v>42</v>
      </c>
      <c r="D487" s="49">
        <v>1993</v>
      </c>
      <c r="E487" s="49" t="s">
        <v>39</v>
      </c>
      <c r="F487" s="49" t="s">
        <v>64</v>
      </c>
      <c r="G487" s="51">
        <v>5</v>
      </c>
      <c r="H487" s="51">
        <v>8</v>
      </c>
      <c r="I487" s="52">
        <v>6302.4</v>
      </c>
      <c r="J487" s="52">
        <v>5596.6</v>
      </c>
      <c r="K487" s="52">
        <v>4409.2</v>
      </c>
      <c r="L487" s="53">
        <v>243</v>
      </c>
      <c r="M487" s="52">
        <f t="shared" si="104"/>
        <v>3063106.8</v>
      </c>
      <c r="N487" s="52">
        <v>0</v>
      </c>
      <c r="O487" s="52">
        <v>0</v>
      </c>
      <c r="P487" s="52">
        <v>0</v>
      </c>
      <c r="Q487" s="52">
        <f>'Таблица 3 '!C478</f>
        <v>3063106.8</v>
      </c>
      <c r="R487" s="52">
        <f t="shared" si="105"/>
        <v>3063106.8</v>
      </c>
      <c r="S487" s="52">
        <v>0</v>
      </c>
      <c r="T487" s="54">
        <f t="shared" si="103"/>
        <v>547.31565593395987</v>
      </c>
      <c r="U487" s="54">
        <v>547.32000000000005</v>
      </c>
      <c r="V487" s="56" t="s">
        <v>496</v>
      </c>
      <c r="W487" s="57"/>
    </row>
    <row r="488" spans="1:23" s="48" customFormat="1" ht="45" x14ac:dyDescent="0.25">
      <c r="A488" s="49">
        <v>77</v>
      </c>
      <c r="B488" s="50" t="s">
        <v>549</v>
      </c>
      <c r="C488" s="49" t="s">
        <v>42</v>
      </c>
      <c r="D488" s="49">
        <v>1970</v>
      </c>
      <c r="E488" s="49" t="s">
        <v>39</v>
      </c>
      <c r="F488" s="49" t="s">
        <v>49</v>
      </c>
      <c r="G488" s="51">
        <v>5</v>
      </c>
      <c r="H488" s="51">
        <v>6</v>
      </c>
      <c r="I488" s="52">
        <v>4715.2</v>
      </c>
      <c r="J488" s="52">
        <v>4702.8</v>
      </c>
      <c r="K488" s="52">
        <v>4488.2</v>
      </c>
      <c r="L488" s="53">
        <v>230</v>
      </c>
      <c r="M488" s="52">
        <f t="shared" si="104"/>
        <v>9549543.040000001</v>
      </c>
      <c r="N488" s="52">
        <v>0</v>
      </c>
      <c r="O488" s="52">
        <v>0</v>
      </c>
      <c r="P488" s="52">
        <v>0</v>
      </c>
      <c r="Q488" s="52">
        <f>'Таблица 3 '!C479</f>
        <v>9549543.040000001</v>
      </c>
      <c r="R488" s="52">
        <f t="shared" si="105"/>
        <v>9549543.040000001</v>
      </c>
      <c r="S488" s="52">
        <v>0</v>
      </c>
      <c r="T488" s="54">
        <f t="shared" si="103"/>
        <v>2030.6079442034534</v>
      </c>
      <c r="U488" s="54">
        <v>2030.6079442034534</v>
      </c>
      <c r="V488" s="56" t="s">
        <v>496</v>
      </c>
      <c r="W488" s="57"/>
    </row>
    <row r="489" spans="1:23" s="48" customFormat="1" ht="45" x14ac:dyDescent="0.25">
      <c r="A489" s="49">
        <v>78</v>
      </c>
      <c r="B489" s="50" t="s">
        <v>149</v>
      </c>
      <c r="C489" s="49" t="s">
        <v>42</v>
      </c>
      <c r="D489" s="49">
        <v>1975</v>
      </c>
      <c r="E489" s="49" t="s">
        <v>39</v>
      </c>
      <c r="F489" s="49" t="s">
        <v>64</v>
      </c>
      <c r="G489" s="51">
        <v>9</v>
      </c>
      <c r="H489" s="51">
        <v>1</v>
      </c>
      <c r="I489" s="52">
        <v>2577.9</v>
      </c>
      <c r="J489" s="52">
        <v>2577.9</v>
      </c>
      <c r="K489" s="52">
        <v>1962.7</v>
      </c>
      <c r="L489" s="53">
        <v>90</v>
      </c>
      <c r="M489" s="52">
        <f t="shared" si="104"/>
        <v>3897017.92</v>
      </c>
      <c r="N489" s="52">
        <v>0</v>
      </c>
      <c r="O489" s="52">
        <v>0</v>
      </c>
      <c r="P489" s="52">
        <v>0</v>
      </c>
      <c r="Q489" s="52">
        <f>'Таблица 3 '!C480</f>
        <v>3897017.92</v>
      </c>
      <c r="R489" s="52">
        <f t="shared" si="105"/>
        <v>3897017.92</v>
      </c>
      <c r="S489" s="52">
        <v>0</v>
      </c>
      <c r="T489" s="54">
        <f t="shared" si="103"/>
        <v>1511.7025175530471</v>
      </c>
      <c r="U489" s="54">
        <v>1511.7</v>
      </c>
      <c r="V489" s="56" t="s">
        <v>496</v>
      </c>
      <c r="W489" s="57"/>
    </row>
    <row r="490" spans="1:23" s="48" customFormat="1" ht="45" x14ac:dyDescent="0.25">
      <c r="A490" s="49">
        <v>79</v>
      </c>
      <c r="B490" s="50" t="s">
        <v>151</v>
      </c>
      <c r="C490" s="49" t="s">
        <v>42</v>
      </c>
      <c r="D490" s="49">
        <v>1978</v>
      </c>
      <c r="E490" s="49">
        <v>2019</v>
      </c>
      <c r="F490" s="49" t="s">
        <v>64</v>
      </c>
      <c r="G490" s="51">
        <v>5</v>
      </c>
      <c r="H490" s="51">
        <v>6</v>
      </c>
      <c r="I490" s="52">
        <v>5770.5</v>
      </c>
      <c r="J490" s="52">
        <v>4274.8999999999996</v>
      </c>
      <c r="K490" s="52">
        <v>4187.6000000000004</v>
      </c>
      <c r="L490" s="53">
        <v>238</v>
      </c>
      <c r="M490" s="52">
        <f t="shared" si="104"/>
        <v>2425939.2000000002</v>
      </c>
      <c r="N490" s="52">
        <v>0</v>
      </c>
      <c r="O490" s="52">
        <v>0</v>
      </c>
      <c r="P490" s="52">
        <v>0</v>
      </c>
      <c r="Q490" s="52">
        <f>'Таблица 3 '!C481</f>
        <v>2425939.2000000002</v>
      </c>
      <c r="R490" s="52">
        <f t="shared" si="105"/>
        <v>2425939.2000000002</v>
      </c>
      <c r="S490" s="52">
        <v>0</v>
      </c>
      <c r="T490" s="54">
        <f t="shared" si="103"/>
        <v>567.48443238438335</v>
      </c>
      <c r="U490" s="54">
        <v>1272.07</v>
      </c>
      <c r="V490" s="56" t="s">
        <v>496</v>
      </c>
      <c r="W490" s="57"/>
    </row>
    <row r="491" spans="1:23" s="48" customFormat="1" ht="60" x14ac:dyDescent="0.25">
      <c r="A491" s="49">
        <v>80</v>
      </c>
      <c r="B491" s="50" t="s">
        <v>550</v>
      </c>
      <c r="C491" s="49" t="s">
        <v>51</v>
      </c>
      <c r="D491" s="49">
        <v>1983</v>
      </c>
      <c r="E491" s="49" t="s">
        <v>39</v>
      </c>
      <c r="F491" s="49" t="s">
        <v>43</v>
      </c>
      <c r="G491" s="51">
        <v>5</v>
      </c>
      <c r="H491" s="51">
        <v>8</v>
      </c>
      <c r="I491" s="52">
        <v>11169.9</v>
      </c>
      <c r="J491" s="52">
        <v>7350.5</v>
      </c>
      <c r="K491" s="52">
        <v>7350.5</v>
      </c>
      <c r="L491" s="53">
        <v>216</v>
      </c>
      <c r="M491" s="52">
        <f t="shared" si="104"/>
        <v>5162532.96</v>
      </c>
      <c r="N491" s="52">
        <v>0</v>
      </c>
      <c r="O491" s="52">
        <v>0</v>
      </c>
      <c r="P491" s="52">
        <v>0</v>
      </c>
      <c r="Q491" s="52">
        <f>'Таблица 3 '!C482</f>
        <v>5162532.96</v>
      </c>
      <c r="R491" s="52">
        <f t="shared" si="105"/>
        <v>5162532.96</v>
      </c>
      <c r="S491" s="52">
        <v>0</v>
      </c>
      <c r="T491" s="54">
        <f t="shared" si="103"/>
        <v>702.33765866267595</v>
      </c>
      <c r="U491" s="54">
        <v>702.34</v>
      </c>
      <c r="V491" s="56" t="s">
        <v>496</v>
      </c>
      <c r="W491" s="57"/>
    </row>
    <row r="492" spans="1:23" s="48" customFormat="1" ht="45" x14ac:dyDescent="0.25">
      <c r="A492" s="49">
        <v>81</v>
      </c>
      <c r="B492" s="50" t="s">
        <v>551</v>
      </c>
      <c r="C492" s="49" t="s">
        <v>42</v>
      </c>
      <c r="D492" s="49">
        <v>1961</v>
      </c>
      <c r="E492" s="49" t="s">
        <v>39</v>
      </c>
      <c r="F492" s="49" t="s">
        <v>43</v>
      </c>
      <c r="G492" s="51">
        <v>5</v>
      </c>
      <c r="H492" s="51">
        <v>3</v>
      </c>
      <c r="I492" s="52">
        <v>4377.8999999999996</v>
      </c>
      <c r="J492" s="52">
        <v>3015.5</v>
      </c>
      <c r="K492" s="52">
        <v>3015.5</v>
      </c>
      <c r="L492" s="53">
        <v>68</v>
      </c>
      <c r="M492" s="52">
        <f t="shared" si="104"/>
        <v>10590316.800000001</v>
      </c>
      <c r="N492" s="52">
        <v>0</v>
      </c>
      <c r="O492" s="52">
        <v>0</v>
      </c>
      <c r="P492" s="52">
        <v>0</v>
      </c>
      <c r="Q492" s="52">
        <f>'Таблица 3 '!C483</f>
        <v>10590316.800000001</v>
      </c>
      <c r="R492" s="52">
        <f t="shared" si="105"/>
        <v>10590316.800000001</v>
      </c>
      <c r="S492" s="52">
        <v>0</v>
      </c>
      <c r="T492" s="54">
        <f t="shared" si="103"/>
        <v>3511.9604709003484</v>
      </c>
      <c r="U492" s="54">
        <v>3511.96</v>
      </c>
      <c r="V492" s="56" t="s">
        <v>496</v>
      </c>
      <c r="W492" s="57"/>
    </row>
    <row r="493" spans="1:23" s="48" customFormat="1" ht="45" x14ac:dyDescent="0.25">
      <c r="A493" s="49">
        <v>82</v>
      </c>
      <c r="B493" s="50" t="s">
        <v>160</v>
      </c>
      <c r="C493" s="49" t="s">
        <v>42</v>
      </c>
      <c r="D493" s="49">
        <v>1936</v>
      </c>
      <c r="E493" s="49">
        <v>2015</v>
      </c>
      <c r="F493" s="49" t="s">
        <v>64</v>
      </c>
      <c r="G493" s="51">
        <v>3</v>
      </c>
      <c r="H493" s="51">
        <v>6</v>
      </c>
      <c r="I493" s="52">
        <v>2973.9</v>
      </c>
      <c r="J493" s="52">
        <v>2639.9</v>
      </c>
      <c r="K493" s="52">
        <v>2639.9</v>
      </c>
      <c r="L493" s="53">
        <v>78</v>
      </c>
      <c r="M493" s="52">
        <f t="shared" si="104"/>
        <v>11072701.050000001</v>
      </c>
      <c r="N493" s="52">
        <v>0</v>
      </c>
      <c r="O493" s="52">
        <v>0</v>
      </c>
      <c r="P493" s="52">
        <v>0</v>
      </c>
      <c r="Q493" s="52">
        <f>'Таблица 3 '!C484</f>
        <v>11072701.050000001</v>
      </c>
      <c r="R493" s="52">
        <f t="shared" si="105"/>
        <v>11072701.050000001</v>
      </c>
      <c r="S493" s="52">
        <v>0</v>
      </c>
      <c r="T493" s="54">
        <f t="shared" si="103"/>
        <v>4194.3638205992656</v>
      </c>
      <c r="U493" s="54">
        <v>4194.3638205992656</v>
      </c>
      <c r="V493" s="56" t="s">
        <v>496</v>
      </c>
      <c r="W493" s="57"/>
    </row>
    <row r="494" spans="1:23" s="48" customFormat="1" ht="45" x14ac:dyDescent="0.25">
      <c r="A494" s="49">
        <v>83</v>
      </c>
      <c r="B494" s="50" t="s">
        <v>163</v>
      </c>
      <c r="C494" s="49" t="s">
        <v>42</v>
      </c>
      <c r="D494" s="49">
        <v>1959</v>
      </c>
      <c r="E494" s="49">
        <v>2018</v>
      </c>
      <c r="F494" s="49" t="s">
        <v>64</v>
      </c>
      <c r="G494" s="51">
        <v>5</v>
      </c>
      <c r="H494" s="51">
        <v>4</v>
      </c>
      <c r="I494" s="52">
        <v>4498.3999999999996</v>
      </c>
      <c r="J494" s="52">
        <v>3274.5</v>
      </c>
      <c r="K494" s="52">
        <v>3274.5</v>
      </c>
      <c r="L494" s="53">
        <v>115</v>
      </c>
      <c r="M494" s="52">
        <f t="shared" si="104"/>
        <v>7927377.5999999996</v>
      </c>
      <c r="N494" s="52">
        <v>0</v>
      </c>
      <c r="O494" s="52">
        <v>0</v>
      </c>
      <c r="P494" s="52">
        <v>0</v>
      </c>
      <c r="Q494" s="52">
        <f>'Таблица 3 '!C485</f>
        <v>7927377.5999999996</v>
      </c>
      <c r="R494" s="52">
        <f t="shared" si="105"/>
        <v>7927377.5999999996</v>
      </c>
      <c r="S494" s="52">
        <v>0</v>
      </c>
      <c r="T494" s="54">
        <f t="shared" si="103"/>
        <v>2420.9429225836006</v>
      </c>
      <c r="U494" s="54">
        <v>2430.1</v>
      </c>
      <c r="V494" s="56" t="s">
        <v>496</v>
      </c>
      <c r="W494" s="57"/>
    </row>
    <row r="495" spans="1:23" s="48" customFormat="1" ht="45" x14ac:dyDescent="0.25">
      <c r="A495" s="49">
        <v>84</v>
      </c>
      <c r="B495" s="50" t="s">
        <v>170</v>
      </c>
      <c r="C495" s="49" t="s">
        <v>42</v>
      </c>
      <c r="D495" s="49">
        <v>1958</v>
      </c>
      <c r="E495" s="49" t="s">
        <v>39</v>
      </c>
      <c r="F495" s="49" t="s">
        <v>64</v>
      </c>
      <c r="G495" s="51">
        <v>2</v>
      </c>
      <c r="H495" s="51">
        <v>2</v>
      </c>
      <c r="I495" s="52">
        <v>761</v>
      </c>
      <c r="J495" s="52">
        <v>633.29999999999995</v>
      </c>
      <c r="K495" s="52">
        <v>633.29999999999995</v>
      </c>
      <c r="L495" s="53">
        <v>32</v>
      </c>
      <c r="M495" s="52">
        <f t="shared" si="104"/>
        <v>98195.76</v>
      </c>
      <c r="N495" s="52">
        <v>0</v>
      </c>
      <c r="O495" s="52">
        <v>0</v>
      </c>
      <c r="P495" s="52">
        <v>0</v>
      </c>
      <c r="Q495" s="52">
        <f>'Таблица 3 '!C486</f>
        <v>98195.76</v>
      </c>
      <c r="R495" s="52">
        <f t="shared" si="105"/>
        <v>98195.76</v>
      </c>
      <c r="S495" s="52">
        <v>0</v>
      </c>
      <c r="T495" s="54">
        <f t="shared" ref="T495:T558" si="106">M495/J495</f>
        <v>155.05409758408337</v>
      </c>
      <c r="U495" s="54">
        <v>155.05000000000001</v>
      </c>
      <c r="V495" s="56" t="s">
        <v>496</v>
      </c>
      <c r="W495" s="57"/>
    </row>
    <row r="496" spans="1:23" s="48" customFormat="1" ht="45" x14ac:dyDescent="0.25">
      <c r="A496" s="49">
        <v>85</v>
      </c>
      <c r="B496" s="50" t="s">
        <v>552</v>
      </c>
      <c r="C496" s="49" t="s">
        <v>42</v>
      </c>
      <c r="D496" s="49">
        <v>1956</v>
      </c>
      <c r="E496" s="49">
        <v>2018</v>
      </c>
      <c r="F496" s="49" t="s">
        <v>64</v>
      </c>
      <c r="G496" s="51">
        <v>2</v>
      </c>
      <c r="H496" s="51">
        <v>3</v>
      </c>
      <c r="I496" s="52">
        <v>988</v>
      </c>
      <c r="J496" s="52">
        <v>890.1</v>
      </c>
      <c r="K496" s="52">
        <v>890.1</v>
      </c>
      <c r="L496" s="53">
        <v>21</v>
      </c>
      <c r="M496" s="52">
        <f t="shared" si="104"/>
        <v>3175138.6</v>
      </c>
      <c r="N496" s="52">
        <v>0</v>
      </c>
      <c r="O496" s="52">
        <v>0</v>
      </c>
      <c r="P496" s="52">
        <v>0</v>
      </c>
      <c r="Q496" s="52">
        <f>'Таблица 3 '!C487</f>
        <v>3175138.6</v>
      </c>
      <c r="R496" s="52">
        <f t="shared" si="105"/>
        <v>3175138.6</v>
      </c>
      <c r="S496" s="52">
        <v>0</v>
      </c>
      <c r="T496" s="54">
        <f t="shared" si="106"/>
        <v>3567.1706549825863</v>
      </c>
      <c r="U496" s="54">
        <v>3567.17</v>
      </c>
      <c r="V496" s="56" t="s">
        <v>496</v>
      </c>
      <c r="W496" s="57"/>
    </row>
    <row r="497" spans="1:23" s="48" customFormat="1" ht="47.45" customHeight="1" x14ac:dyDescent="0.25">
      <c r="A497" s="49">
        <v>86</v>
      </c>
      <c r="B497" s="50" t="s">
        <v>553</v>
      </c>
      <c r="C497" s="49" t="s">
        <v>554</v>
      </c>
      <c r="D497" s="49">
        <v>1961</v>
      </c>
      <c r="E497" s="49" t="s">
        <v>39</v>
      </c>
      <c r="F497" s="49" t="s">
        <v>64</v>
      </c>
      <c r="G497" s="51">
        <v>3</v>
      </c>
      <c r="H497" s="51">
        <v>3</v>
      </c>
      <c r="I497" s="52">
        <v>1650.6</v>
      </c>
      <c r="J497" s="52">
        <v>1539.8</v>
      </c>
      <c r="K497" s="52">
        <v>1539.8</v>
      </c>
      <c r="L497" s="53">
        <v>49</v>
      </c>
      <c r="M497" s="52">
        <f t="shared" si="104"/>
        <v>756081.6</v>
      </c>
      <c r="N497" s="52">
        <v>0</v>
      </c>
      <c r="O497" s="52">
        <v>0</v>
      </c>
      <c r="P497" s="52">
        <v>0</v>
      </c>
      <c r="Q497" s="52">
        <f>'Таблица 3 '!C488</f>
        <v>756081.6</v>
      </c>
      <c r="R497" s="52">
        <f t="shared" si="105"/>
        <v>756081.6</v>
      </c>
      <c r="S497" s="52">
        <v>0</v>
      </c>
      <c r="T497" s="54">
        <f t="shared" si="106"/>
        <v>491.02584751266397</v>
      </c>
      <c r="U497" s="54">
        <v>491.03</v>
      </c>
      <c r="V497" s="56" t="s">
        <v>496</v>
      </c>
      <c r="W497" s="57"/>
    </row>
    <row r="498" spans="1:23" s="48" customFormat="1" ht="45" x14ac:dyDescent="0.25">
      <c r="A498" s="49">
        <v>87</v>
      </c>
      <c r="B498" s="50" t="s">
        <v>555</v>
      </c>
      <c r="C498" s="49" t="s">
        <v>42</v>
      </c>
      <c r="D498" s="49">
        <v>1965</v>
      </c>
      <c r="E498" s="49" t="s">
        <v>39</v>
      </c>
      <c r="F498" s="49" t="s">
        <v>64</v>
      </c>
      <c r="G498" s="51">
        <v>5</v>
      </c>
      <c r="H498" s="51">
        <v>9</v>
      </c>
      <c r="I498" s="52">
        <v>9373.9</v>
      </c>
      <c r="J498" s="52">
        <v>7883.5</v>
      </c>
      <c r="K498" s="52">
        <v>7581.4</v>
      </c>
      <c r="L498" s="53">
        <v>315</v>
      </c>
      <c r="M498" s="52">
        <f t="shared" si="104"/>
        <v>26401.72</v>
      </c>
      <c r="N498" s="52">
        <v>0</v>
      </c>
      <c r="O498" s="52">
        <v>0</v>
      </c>
      <c r="P498" s="52">
        <v>0</v>
      </c>
      <c r="Q498" s="52">
        <f>'Таблица 3 '!C489</f>
        <v>26401.72</v>
      </c>
      <c r="R498" s="52">
        <f t="shared" si="105"/>
        <v>26401.72</v>
      </c>
      <c r="S498" s="52">
        <v>0</v>
      </c>
      <c r="T498" s="54">
        <f t="shared" si="106"/>
        <v>3.3489845880636775</v>
      </c>
      <c r="U498" s="54">
        <v>267</v>
      </c>
      <c r="V498" s="56" t="s">
        <v>496</v>
      </c>
      <c r="W498" s="57"/>
    </row>
    <row r="499" spans="1:23" s="48" customFormat="1" ht="45" x14ac:dyDescent="0.25">
      <c r="A499" s="49">
        <v>88</v>
      </c>
      <c r="B499" s="50" t="s">
        <v>176</v>
      </c>
      <c r="C499" s="49" t="s">
        <v>42</v>
      </c>
      <c r="D499" s="49">
        <v>1960</v>
      </c>
      <c r="E499" s="49">
        <v>2017</v>
      </c>
      <c r="F499" s="49" t="s">
        <v>64</v>
      </c>
      <c r="G499" s="51">
        <v>2</v>
      </c>
      <c r="H499" s="51">
        <v>1</v>
      </c>
      <c r="I499" s="52">
        <v>357.1</v>
      </c>
      <c r="J499" s="52">
        <v>307.10000000000002</v>
      </c>
      <c r="K499" s="52">
        <v>262.39999999999998</v>
      </c>
      <c r="L499" s="53">
        <v>12</v>
      </c>
      <c r="M499" s="52">
        <f t="shared" si="104"/>
        <v>138594</v>
      </c>
      <c r="N499" s="52">
        <v>0</v>
      </c>
      <c r="O499" s="52">
        <v>0</v>
      </c>
      <c r="P499" s="52">
        <v>0</v>
      </c>
      <c r="Q499" s="52">
        <f>'Таблица 3 '!C490</f>
        <v>138594</v>
      </c>
      <c r="R499" s="52">
        <f t="shared" si="105"/>
        <v>138594</v>
      </c>
      <c r="S499" s="52">
        <v>0</v>
      </c>
      <c r="T499" s="54">
        <f t="shared" si="106"/>
        <v>451.29925105828715</v>
      </c>
      <c r="U499" s="54">
        <v>451.3</v>
      </c>
      <c r="V499" s="56" t="s">
        <v>496</v>
      </c>
      <c r="W499" s="57"/>
    </row>
    <row r="500" spans="1:23" s="48" customFormat="1" ht="48" customHeight="1" x14ac:dyDescent="0.25">
      <c r="A500" s="49">
        <v>89</v>
      </c>
      <c r="B500" s="50" t="s">
        <v>181</v>
      </c>
      <c r="C500" s="49" t="s">
        <v>51</v>
      </c>
      <c r="D500" s="49">
        <v>1978</v>
      </c>
      <c r="E500" s="49">
        <v>2023</v>
      </c>
      <c r="F500" s="49" t="s">
        <v>64</v>
      </c>
      <c r="G500" s="51">
        <v>5</v>
      </c>
      <c r="H500" s="51">
        <v>6</v>
      </c>
      <c r="I500" s="52">
        <v>5160</v>
      </c>
      <c r="J500" s="52">
        <v>4537.3</v>
      </c>
      <c r="K500" s="52">
        <v>3531.9</v>
      </c>
      <c r="L500" s="53">
        <v>158</v>
      </c>
      <c r="M500" s="52">
        <f t="shared" si="104"/>
        <v>748069.6</v>
      </c>
      <c r="N500" s="52">
        <v>0</v>
      </c>
      <c r="O500" s="52">
        <v>0</v>
      </c>
      <c r="P500" s="52">
        <v>0</v>
      </c>
      <c r="Q500" s="52">
        <f>'Таблица 3 '!C491</f>
        <v>748069.6</v>
      </c>
      <c r="R500" s="52">
        <f t="shared" si="105"/>
        <v>748069.6</v>
      </c>
      <c r="S500" s="52">
        <v>0</v>
      </c>
      <c r="T500" s="54">
        <f t="shared" si="106"/>
        <v>164.87109073678178</v>
      </c>
      <c r="U500" s="54">
        <v>164.87109073678178</v>
      </c>
      <c r="V500" s="56" t="s">
        <v>496</v>
      </c>
      <c r="W500" s="57"/>
    </row>
    <row r="501" spans="1:23" s="48" customFormat="1" ht="48" customHeight="1" x14ac:dyDescent="0.25">
      <c r="A501" s="49">
        <v>90</v>
      </c>
      <c r="B501" s="50" t="s">
        <v>556</v>
      </c>
      <c r="C501" s="49" t="s">
        <v>51</v>
      </c>
      <c r="D501" s="49">
        <v>2013</v>
      </c>
      <c r="E501" s="49" t="s">
        <v>39</v>
      </c>
      <c r="F501" s="49" t="s">
        <v>64</v>
      </c>
      <c r="G501" s="51">
        <v>13</v>
      </c>
      <c r="H501" s="51">
        <v>4</v>
      </c>
      <c r="I501" s="52">
        <v>20268</v>
      </c>
      <c r="J501" s="52">
        <v>16263.91</v>
      </c>
      <c r="K501" s="52">
        <v>16202.41</v>
      </c>
      <c r="L501" s="53">
        <v>205</v>
      </c>
      <c r="M501" s="52">
        <f t="shared" si="104"/>
        <v>6642768</v>
      </c>
      <c r="N501" s="52">
        <v>0</v>
      </c>
      <c r="O501" s="52">
        <v>0</v>
      </c>
      <c r="P501" s="52">
        <v>0</v>
      </c>
      <c r="Q501" s="52">
        <f>'Таблица 3 '!C492</f>
        <v>6642768</v>
      </c>
      <c r="R501" s="52">
        <f t="shared" si="105"/>
        <v>6642768</v>
      </c>
      <c r="S501" s="52">
        <v>0</v>
      </c>
      <c r="T501" s="54">
        <f t="shared" si="106"/>
        <v>408.43610177380469</v>
      </c>
      <c r="U501" s="54">
        <v>408.43610177380469</v>
      </c>
      <c r="V501" s="56" t="s">
        <v>496</v>
      </c>
      <c r="W501" s="57"/>
    </row>
    <row r="502" spans="1:23" s="48" customFormat="1" ht="45" x14ac:dyDescent="0.25">
      <c r="A502" s="49">
        <v>91</v>
      </c>
      <c r="B502" s="50" t="s">
        <v>186</v>
      </c>
      <c r="C502" s="49" t="s">
        <v>42</v>
      </c>
      <c r="D502" s="49">
        <v>1965</v>
      </c>
      <c r="E502" s="49" t="s">
        <v>39</v>
      </c>
      <c r="F502" s="49" t="s">
        <v>49</v>
      </c>
      <c r="G502" s="51">
        <v>4</v>
      </c>
      <c r="H502" s="51">
        <v>2</v>
      </c>
      <c r="I502" s="52">
        <v>1403.3</v>
      </c>
      <c r="J502" s="52">
        <v>1330.7</v>
      </c>
      <c r="K502" s="52">
        <v>1330.7</v>
      </c>
      <c r="L502" s="53">
        <v>72</v>
      </c>
      <c r="M502" s="52">
        <f t="shared" si="104"/>
        <v>4172631.88</v>
      </c>
      <c r="N502" s="52">
        <v>0</v>
      </c>
      <c r="O502" s="52">
        <v>0</v>
      </c>
      <c r="P502" s="52">
        <v>0</v>
      </c>
      <c r="Q502" s="52">
        <f>'Таблица 3 '!C493</f>
        <v>4172631.88</v>
      </c>
      <c r="R502" s="52">
        <f t="shared" si="105"/>
        <v>4172631.88</v>
      </c>
      <c r="S502" s="52">
        <v>0</v>
      </c>
      <c r="T502" s="54">
        <f t="shared" si="106"/>
        <v>3135.6668520327644</v>
      </c>
      <c r="U502" s="54">
        <v>3135.67</v>
      </c>
      <c r="V502" s="56" t="s">
        <v>496</v>
      </c>
      <c r="W502" s="57"/>
    </row>
    <row r="503" spans="1:23" s="48" customFormat="1" ht="45" x14ac:dyDescent="0.25">
      <c r="A503" s="49">
        <v>92</v>
      </c>
      <c r="B503" s="50" t="s">
        <v>557</v>
      </c>
      <c r="C503" s="49" t="s">
        <v>42</v>
      </c>
      <c r="D503" s="49">
        <v>1994</v>
      </c>
      <c r="E503" s="49" t="s">
        <v>39</v>
      </c>
      <c r="F503" s="49" t="s">
        <v>64</v>
      </c>
      <c r="G503" s="51">
        <v>5</v>
      </c>
      <c r="H503" s="51">
        <v>5</v>
      </c>
      <c r="I503" s="52">
        <v>4752.3</v>
      </c>
      <c r="J503" s="52">
        <v>3409.2</v>
      </c>
      <c r="K503" s="52">
        <v>3337.9</v>
      </c>
      <c r="L503" s="53">
        <v>168</v>
      </c>
      <c r="M503" s="52">
        <f t="shared" si="104"/>
        <v>298725.42</v>
      </c>
      <c r="N503" s="52">
        <v>0</v>
      </c>
      <c r="O503" s="52">
        <v>0</v>
      </c>
      <c r="P503" s="52">
        <v>0</v>
      </c>
      <c r="Q503" s="52">
        <f>'Таблица 3 '!C494</f>
        <v>298725.42</v>
      </c>
      <c r="R503" s="52">
        <f t="shared" si="105"/>
        <v>298725.42</v>
      </c>
      <c r="S503" s="52">
        <v>0</v>
      </c>
      <c r="T503" s="54">
        <f t="shared" si="106"/>
        <v>87.623319253783876</v>
      </c>
      <c r="U503" s="54">
        <v>87.62</v>
      </c>
      <c r="V503" s="56" t="s">
        <v>496</v>
      </c>
      <c r="W503" s="57"/>
    </row>
    <row r="504" spans="1:23" s="48" customFormat="1" ht="45" x14ac:dyDescent="0.25">
      <c r="A504" s="49">
        <v>93</v>
      </c>
      <c r="B504" s="50" t="s">
        <v>558</v>
      </c>
      <c r="C504" s="49" t="s">
        <v>42</v>
      </c>
      <c r="D504" s="49">
        <v>1994</v>
      </c>
      <c r="E504" s="49" t="s">
        <v>39</v>
      </c>
      <c r="F504" s="49" t="s">
        <v>53</v>
      </c>
      <c r="G504" s="51">
        <v>9</v>
      </c>
      <c r="H504" s="51">
        <v>9</v>
      </c>
      <c r="I504" s="52">
        <v>8752</v>
      </c>
      <c r="J504" s="52">
        <v>8752</v>
      </c>
      <c r="K504" s="52">
        <v>8752</v>
      </c>
      <c r="L504" s="53">
        <v>153</v>
      </c>
      <c r="M504" s="52">
        <f t="shared" si="104"/>
        <v>157773.20000000001</v>
      </c>
      <c r="N504" s="52">
        <v>0</v>
      </c>
      <c r="O504" s="52">
        <v>0</v>
      </c>
      <c r="P504" s="52">
        <v>0</v>
      </c>
      <c r="Q504" s="52">
        <f>'Таблица 3 '!C495</f>
        <v>157773.20000000001</v>
      </c>
      <c r="R504" s="52">
        <f t="shared" si="105"/>
        <v>157773.20000000001</v>
      </c>
      <c r="S504" s="52">
        <v>0</v>
      </c>
      <c r="T504" s="54">
        <f t="shared" si="106"/>
        <v>18.027102376599636</v>
      </c>
      <c r="U504" s="54">
        <v>18.03</v>
      </c>
      <c r="V504" s="56" t="s">
        <v>496</v>
      </c>
      <c r="W504" s="57"/>
    </row>
    <row r="505" spans="1:23" s="48" customFormat="1" ht="45" x14ac:dyDescent="0.25">
      <c r="A505" s="49">
        <v>94</v>
      </c>
      <c r="B505" s="50" t="s">
        <v>559</v>
      </c>
      <c r="C505" s="49" t="s">
        <v>42</v>
      </c>
      <c r="D505" s="49">
        <v>1974</v>
      </c>
      <c r="E505" s="49" t="s">
        <v>39</v>
      </c>
      <c r="F505" s="49" t="s">
        <v>43</v>
      </c>
      <c r="G505" s="51">
        <v>5</v>
      </c>
      <c r="H505" s="51">
        <v>3</v>
      </c>
      <c r="I505" s="52">
        <v>2902</v>
      </c>
      <c r="J505" s="52">
        <v>2112.9</v>
      </c>
      <c r="K505" s="52">
        <v>2112.9</v>
      </c>
      <c r="L505" s="53">
        <v>90</v>
      </c>
      <c r="M505" s="52">
        <f t="shared" si="104"/>
        <v>4429861.2</v>
      </c>
      <c r="N505" s="52">
        <v>0</v>
      </c>
      <c r="O505" s="52">
        <v>0</v>
      </c>
      <c r="P505" s="52">
        <v>0</v>
      </c>
      <c r="Q505" s="52">
        <f>'Таблица 3 '!C496</f>
        <v>4429861.2</v>
      </c>
      <c r="R505" s="52">
        <f t="shared" si="105"/>
        <v>4429861.2</v>
      </c>
      <c r="S505" s="52">
        <v>0</v>
      </c>
      <c r="T505" s="54">
        <f t="shared" si="106"/>
        <v>2096.5787306545508</v>
      </c>
      <c r="U505" s="54">
        <v>2096.58</v>
      </c>
      <c r="V505" s="56" t="s">
        <v>496</v>
      </c>
      <c r="W505" s="57"/>
    </row>
    <row r="506" spans="1:23" s="48" customFormat="1" ht="44.25" customHeight="1" x14ac:dyDescent="0.25">
      <c r="A506" s="49">
        <v>95</v>
      </c>
      <c r="B506" s="50" t="s">
        <v>560</v>
      </c>
      <c r="C506" s="49" t="s">
        <v>51</v>
      </c>
      <c r="D506" s="49">
        <v>1962</v>
      </c>
      <c r="E506" s="49" t="s">
        <v>39</v>
      </c>
      <c r="F506" s="49" t="s">
        <v>64</v>
      </c>
      <c r="G506" s="51">
        <v>4</v>
      </c>
      <c r="H506" s="51">
        <v>3</v>
      </c>
      <c r="I506" s="52">
        <v>3542.2</v>
      </c>
      <c r="J506" s="52">
        <v>1899.05</v>
      </c>
      <c r="K506" s="52">
        <v>1623.2</v>
      </c>
      <c r="L506" s="53">
        <v>130</v>
      </c>
      <c r="M506" s="52">
        <f t="shared" si="104"/>
        <v>1650140.2</v>
      </c>
      <c r="N506" s="52">
        <v>0</v>
      </c>
      <c r="O506" s="52">
        <v>0</v>
      </c>
      <c r="P506" s="52">
        <v>0</v>
      </c>
      <c r="Q506" s="52">
        <f>'Таблица 3 '!C497</f>
        <v>1650140.2</v>
      </c>
      <c r="R506" s="52">
        <f t="shared" si="105"/>
        <v>1650140.2</v>
      </c>
      <c r="S506" s="52">
        <v>0</v>
      </c>
      <c r="T506" s="54">
        <f t="shared" si="106"/>
        <v>868.9293067586425</v>
      </c>
      <c r="U506" s="54">
        <v>868.9293067586425</v>
      </c>
      <c r="V506" s="56" t="s">
        <v>496</v>
      </c>
      <c r="W506" s="57"/>
    </row>
    <row r="507" spans="1:23" s="48" customFormat="1" ht="44.25" customHeight="1" x14ac:dyDescent="0.25">
      <c r="A507" s="49">
        <v>96</v>
      </c>
      <c r="B507" s="50" t="s">
        <v>561</v>
      </c>
      <c r="C507" s="49" t="s">
        <v>51</v>
      </c>
      <c r="D507" s="49">
        <v>1977</v>
      </c>
      <c r="E507" s="49">
        <v>2021</v>
      </c>
      <c r="F507" s="49" t="s">
        <v>49</v>
      </c>
      <c r="G507" s="51">
        <v>5</v>
      </c>
      <c r="H507" s="51">
        <v>6</v>
      </c>
      <c r="I507" s="52">
        <v>6201.7</v>
      </c>
      <c r="J507" s="52">
        <v>4408.8999999999996</v>
      </c>
      <c r="K507" s="52">
        <v>4408.8999999999996</v>
      </c>
      <c r="L507" s="53">
        <v>190</v>
      </c>
      <c r="M507" s="52">
        <f t="shared" si="104"/>
        <v>2345453.19</v>
      </c>
      <c r="N507" s="52">
        <v>0</v>
      </c>
      <c r="O507" s="52">
        <v>0</v>
      </c>
      <c r="P507" s="52">
        <v>0</v>
      </c>
      <c r="Q507" s="52">
        <f>'Таблица 3 '!C498</f>
        <v>2345453.19</v>
      </c>
      <c r="R507" s="52">
        <f t="shared" si="105"/>
        <v>2345453.19</v>
      </c>
      <c r="S507" s="52">
        <v>0</v>
      </c>
      <c r="T507" s="54">
        <f t="shared" si="106"/>
        <v>531.98148971398768</v>
      </c>
      <c r="U507" s="54">
        <v>531.98</v>
      </c>
      <c r="V507" s="56" t="s">
        <v>496</v>
      </c>
      <c r="W507" s="57"/>
    </row>
    <row r="508" spans="1:23" s="48" customFormat="1" ht="45" x14ac:dyDescent="0.25">
      <c r="A508" s="49">
        <v>97</v>
      </c>
      <c r="B508" s="50" t="s">
        <v>190</v>
      </c>
      <c r="C508" s="49" t="s">
        <v>42</v>
      </c>
      <c r="D508" s="49">
        <v>1991</v>
      </c>
      <c r="E508" s="49">
        <v>2021</v>
      </c>
      <c r="F508" s="49" t="s">
        <v>49</v>
      </c>
      <c r="G508" s="51">
        <v>10</v>
      </c>
      <c r="H508" s="51">
        <v>3</v>
      </c>
      <c r="I508" s="52">
        <v>7546.5</v>
      </c>
      <c r="J508" s="52">
        <v>7180.4</v>
      </c>
      <c r="K508" s="52">
        <v>7097.4</v>
      </c>
      <c r="L508" s="53">
        <v>283</v>
      </c>
      <c r="M508" s="52">
        <f t="shared" si="104"/>
        <v>7019344.7999999998</v>
      </c>
      <c r="N508" s="52">
        <v>0</v>
      </c>
      <c r="O508" s="52">
        <v>0</v>
      </c>
      <c r="P508" s="52">
        <v>0</v>
      </c>
      <c r="Q508" s="52">
        <f>'Таблица 3 '!C499</f>
        <v>7019344.7999999998</v>
      </c>
      <c r="R508" s="52">
        <f t="shared" si="105"/>
        <v>7019344.7999999998</v>
      </c>
      <c r="S508" s="52">
        <v>0</v>
      </c>
      <c r="T508" s="54">
        <f t="shared" si="106"/>
        <v>977.57016322210461</v>
      </c>
      <c r="U508" s="54">
        <v>977.57</v>
      </c>
      <c r="V508" s="56" t="s">
        <v>496</v>
      </c>
      <c r="W508" s="57"/>
    </row>
    <row r="509" spans="1:23" s="48" customFormat="1" ht="45" customHeight="1" x14ac:dyDescent="0.25">
      <c r="A509" s="49">
        <v>98</v>
      </c>
      <c r="B509" s="50" t="s">
        <v>562</v>
      </c>
      <c r="C509" s="49" t="s">
        <v>51</v>
      </c>
      <c r="D509" s="49">
        <v>1972</v>
      </c>
      <c r="E509" s="49" t="s">
        <v>38</v>
      </c>
      <c r="F509" s="49" t="s">
        <v>64</v>
      </c>
      <c r="G509" s="51">
        <v>5</v>
      </c>
      <c r="H509" s="51">
        <v>4</v>
      </c>
      <c r="I509" s="52">
        <v>3439.5</v>
      </c>
      <c r="J509" s="52">
        <v>3166</v>
      </c>
      <c r="K509" s="52">
        <v>3166</v>
      </c>
      <c r="L509" s="53">
        <v>164</v>
      </c>
      <c r="M509" s="52">
        <f t="shared" si="104"/>
        <v>514888</v>
      </c>
      <c r="N509" s="52">
        <v>0</v>
      </c>
      <c r="O509" s="52">
        <v>0</v>
      </c>
      <c r="P509" s="52">
        <v>0</v>
      </c>
      <c r="Q509" s="52">
        <f>'Таблица 3 '!C500</f>
        <v>514888</v>
      </c>
      <c r="R509" s="52">
        <f t="shared" si="105"/>
        <v>514888</v>
      </c>
      <c r="S509" s="52">
        <v>0</v>
      </c>
      <c r="T509" s="54">
        <f t="shared" si="106"/>
        <v>162.63044851547696</v>
      </c>
      <c r="U509" s="54">
        <v>162.63</v>
      </c>
      <c r="V509" s="56" t="s">
        <v>496</v>
      </c>
      <c r="W509" s="57"/>
    </row>
    <row r="510" spans="1:23" s="48" customFormat="1" ht="45" customHeight="1" x14ac:dyDescent="0.25">
      <c r="A510" s="49">
        <v>99</v>
      </c>
      <c r="B510" s="50" t="s">
        <v>563</v>
      </c>
      <c r="C510" s="49" t="s">
        <v>51</v>
      </c>
      <c r="D510" s="49">
        <v>1971</v>
      </c>
      <c r="E510" s="49" t="s">
        <v>38</v>
      </c>
      <c r="F510" s="49" t="s">
        <v>64</v>
      </c>
      <c r="G510" s="51">
        <v>5</v>
      </c>
      <c r="H510" s="51">
        <v>2</v>
      </c>
      <c r="I510" s="52">
        <v>1770.9</v>
      </c>
      <c r="J510" s="52">
        <v>17770.900000000001</v>
      </c>
      <c r="K510" s="52">
        <v>1770.9</v>
      </c>
      <c r="L510" s="53">
        <v>62</v>
      </c>
      <c r="M510" s="52">
        <f t="shared" si="104"/>
        <v>1745876.86</v>
      </c>
      <c r="N510" s="52">
        <v>0</v>
      </c>
      <c r="O510" s="52">
        <v>0</v>
      </c>
      <c r="P510" s="52">
        <v>0</v>
      </c>
      <c r="Q510" s="52">
        <f>'Таблица 3 '!C501</f>
        <v>1745876.86</v>
      </c>
      <c r="R510" s="52">
        <f t="shared" si="105"/>
        <v>1745876.86</v>
      </c>
      <c r="S510" s="52">
        <v>0</v>
      </c>
      <c r="T510" s="54">
        <f t="shared" si="106"/>
        <v>98.243581360538855</v>
      </c>
      <c r="U510" s="54">
        <v>98.24</v>
      </c>
      <c r="V510" s="56" t="s">
        <v>496</v>
      </c>
      <c r="W510" s="57"/>
    </row>
    <row r="511" spans="1:23" s="48" customFormat="1" ht="45" customHeight="1" x14ac:dyDescent="0.25">
      <c r="A511" s="49">
        <v>100</v>
      </c>
      <c r="B511" s="50" t="s">
        <v>195</v>
      </c>
      <c r="C511" s="49" t="s">
        <v>51</v>
      </c>
      <c r="D511" s="49">
        <v>1981</v>
      </c>
      <c r="E511" s="49" t="s">
        <v>38</v>
      </c>
      <c r="F511" s="49" t="s">
        <v>64</v>
      </c>
      <c r="G511" s="51">
        <v>5</v>
      </c>
      <c r="H511" s="51">
        <v>10</v>
      </c>
      <c r="I511" s="52">
        <v>9767.86</v>
      </c>
      <c r="J511" s="52">
        <v>9467.86</v>
      </c>
      <c r="K511" s="52">
        <v>8577.06</v>
      </c>
      <c r="L511" s="53">
        <v>235</v>
      </c>
      <c r="M511" s="52">
        <f t="shared" si="104"/>
        <v>1944073.39</v>
      </c>
      <c r="N511" s="52">
        <v>0</v>
      </c>
      <c r="O511" s="52">
        <v>0</v>
      </c>
      <c r="P511" s="52">
        <v>0</v>
      </c>
      <c r="Q511" s="52">
        <f>'Таблица 3 '!C502</f>
        <v>1944073.39</v>
      </c>
      <c r="R511" s="52">
        <f t="shared" si="105"/>
        <v>1944073.39</v>
      </c>
      <c r="S511" s="52">
        <v>0</v>
      </c>
      <c r="T511" s="54">
        <f t="shared" si="106"/>
        <v>205.33398149106554</v>
      </c>
      <c r="U511" s="54">
        <v>205.33</v>
      </c>
      <c r="V511" s="56" t="s">
        <v>496</v>
      </c>
      <c r="W511" s="57"/>
    </row>
    <row r="512" spans="1:23" s="48" customFormat="1" ht="45" x14ac:dyDescent="0.25">
      <c r="A512" s="49">
        <v>101</v>
      </c>
      <c r="B512" s="50" t="s">
        <v>198</v>
      </c>
      <c r="C512" s="49" t="s">
        <v>42</v>
      </c>
      <c r="D512" s="49">
        <v>1996</v>
      </c>
      <c r="E512" s="49" t="s">
        <v>39</v>
      </c>
      <c r="F512" s="49" t="s">
        <v>49</v>
      </c>
      <c r="G512" s="51">
        <v>9</v>
      </c>
      <c r="H512" s="51">
        <v>9</v>
      </c>
      <c r="I512" s="52">
        <v>9061</v>
      </c>
      <c r="J512" s="52">
        <v>9061.1</v>
      </c>
      <c r="K512" s="52">
        <v>9061.1</v>
      </c>
      <c r="L512" s="53">
        <v>325</v>
      </c>
      <c r="M512" s="52">
        <f t="shared" si="104"/>
        <v>12502939.32</v>
      </c>
      <c r="N512" s="52">
        <v>0</v>
      </c>
      <c r="O512" s="52">
        <v>0</v>
      </c>
      <c r="P512" s="52">
        <v>0</v>
      </c>
      <c r="Q512" s="52">
        <f>'Таблица 3 '!C503</f>
        <v>12502939.32</v>
      </c>
      <c r="R512" s="52">
        <f t="shared" si="105"/>
        <v>12502939.32</v>
      </c>
      <c r="S512" s="52">
        <v>0</v>
      </c>
      <c r="T512" s="54">
        <f t="shared" si="106"/>
        <v>1379.8478462879782</v>
      </c>
      <c r="U512" s="54">
        <v>1379.85</v>
      </c>
      <c r="V512" s="56" t="s">
        <v>496</v>
      </c>
      <c r="W512" s="57"/>
    </row>
    <row r="513" spans="1:23" s="48" customFormat="1" ht="45" x14ac:dyDescent="0.25">
      <c r="A513" s="49">
        <v>102</v>
      </c>
      <c r="B513" s="50" t="s">
        <v>564</v>
      </c>
      <c r="C513" s="49" t="s">
        <v>42</v>
      </c>
      <c r="D513" s="49">
        <v>1989</v>
      </c>
      <c r="E513" s="49" t="s">
        <v>39</v>
      </c>
      <c r="F513" s="49" t="s">
        <v>53</v>
      </c>
      <c r="G513" s="51">
        <v>10</v>
      </c>
      <c r="H513" s="51">
        <v>10</v>
      </c>
      <c r="I513" s="52">
        <v>3862.3</v>
      </c>
      <c r="J513" s="52">
        <v>3862.3</v>
      </c>
      <c r="K513" s="52">
        <v>3862.3</v>
      </c>
      <c r="L513" s="53">
        <v>145</v>
      </c>
      <c r="M513" s="52">
        <f t="shared" si="104"/>
        <v>102024.58</v>
      </c>
      <c r="N513" s="52">
        <v>0</v>
      </c>
      <c r="O513" s="52">
        <v>0</v>
      </c>
      <c r="P513" s="52">
        <v>0</v>
      </c>
      <c r="Q513" s="52">
        <f>'Таблица 3 '!C504</f>
        <v>102024.58</v>
      </c>
      <c r="R513" s="52">
        <f t="shared" si="105"/>
        <v>102024.58</v>
      </c>
      <c r="S513" s="52">
        <v>0</v>
      </c>
      <c r="T513" s="54">
        <f t="shared" si="106"/>
        <v>26.41549853714108</v>
      </c>
      <c r="U513" s="54">
        <v>26.42</v>
      </c>
      <c r="V513" s="56" t="s">
        <v>496</v>
      </c>
      <c r="W513" s="57"/>
    </row>
    <row r="514" spans="1:23" s="48" customFormat="1" ht="45" x14ac:dyDescent="0.25">
      <c r="A514" s="49">
        <v>103</v>
      </c>
      <c r="B514" s="50" t="s">
        <v>565</v>
      </c>
      <c r="C514" s="49" t="s">
        <v>42</v>
      </c>
      <c r="D514" s="49">
        <v>1998</v>
      </c>
      <c r="E514" s="49">
        <v>2024</v>
      </c>
      <c r="F514" s="49" t="s">
        <v>64</v>
      </c>
      <c r="G514" s="51">
        <v>12</v>
      </c>
      <c r="H514" s="51">
        <v>1</v>
      </c>
      <c r="I514" s="52">
        <v>8382.9</v>
      </c>
      <c r="J514" s="52">
        <v>6075.7</v>
      </c>
      <c r="K514" s="52">
        <v>5292.7</v>
      </c>
      <c r="L514" s="53">
        <v>132</v>
      </c>
      <c r="M514" s="52">
        <f t="shared" si="104"/>
        <v>1664792.68</v>
      </c>
      <c r="N514" s="52">
        <v>0</v>
      </c>
      <c r="O514" s="52">
        <v>0</v>
      </c>
      <c r="P514" s="52">
        <v>0</v>
      </c>
      <c r="Q514" s="52">
        <f>'Таблица 3 '!C505</f>
        <v>1664792.68</v>
      </c>
      <c r="R514" s="52">
        <f t="shared" si="105"/>
        <v>1664792.68</v>
      </c>
      <c r="S514" s="52">
        <v>0</v>
      </c>
      <c r="T514" s="54">
        <f t="shared" si="106"/>
        <v>274.00837434369703</v>
      </c>
      <c r="U514" s="54">
        <v>274.01</v>
      </c>
      <c r="V514" s="56" t="s">
        <v>496</v>
      </c>
      <c r="W514" s="57"/>
    </row>
    <row r="515" spans="1:23" s="48" customFormat="1" ht="45.75" customHeight="1" x14ac:dyDescent="0.25">
      <c r="A515" s="49">
        <v>104</v>
      </c>
      <c r="B515" s="50" t="s">
        <v>566</v>
      </c>
      <c r="C515" s="49" t="s">
        <v>51</v>
      </c>
      <c r="D515" s="49">
        <v>1972</v>
      </c>
      <c r="E515" s="49" t="s">
        <v>38</v>
      </c>
      <c r="F515" s="49" t="s">
        <v>64</v>
      </c>
      <c r="G515" s="51">
        <v>5</v>
      </c>
      <c r="H515" s="51">
        <v>8</v>
      </c>
      <c r="I515" s="52">
        <v>6562.91</v>
      </c>
      <c r="J515" s="52">
        <v>6145.9</v>
      </c>
      <c r="K515" s="52">
        <v>6145.9</v>
      </c>
      <c r="L515" s="53">
        <v>264</v>
      </c>
      <c r="M515" s="52">
        <f t="shared" si="104"/>
        <v>2803496.43</v>
      </c>
      <c r="N515" s="52">
        <v>0</v>
      </c>
      <c r="O515" s="52">
        <v>0</v>
      </c>
      <c r="P515" s="52">
        <v>0</v>
      </c>
      <c r="Q515" s="52">
        <f>'Таблица 3 '!C506</f>
        <v>2803496.43</v>
      </c>
      <c r="R515" s="52">
        <f t="shared" si="105"/>
        <v>2803496.43</v>
      </c>
      <c r="S515" s="52">
        <v>0</v>
      </c>
      <c r="T515" s="54">
        <f t="shared" si="106"/>
        <v>456.15718283733878</v>
      </c>
      <c r="U515" s="54">
        <v>456.16</v>
      </c>
      <c r="V515" s="56" t="s">
        <v>496</v>
      </c>
      <c r="W515" s="57"/>
    </row>
    <row r="516" spans="1:23" s="48" customFormat="1" ht="45" x14ac:dyDescent="0.25">
      <c r="A516" s="49">
        <v>105</v>
      </c>
      <c r="B516" s="50" t="s">
        <v>567</v>
      </c>
      <c r="C516" s="49" t="s">
        <v>42</v>
      </c>
      <c r="D516" s="49">
        <v>1993</v>
      </c>
      <c r="E516" s="49">
        <v>2020</v>
      </c>
      <c r="F516" s="49" t="s">
        <v>64</v>
      </c>
      <c r="G516" s="51">
        <v>5</v>
      </c>
      <c r="H516" s="51">
        <v>3</v>
      </c>
      <c r="I516" s="52">
        <v>2839.4</v>
      </c>
      <c r="J516" s="52">
        <v>2679.6</v>
      </c>
      <c r="K516" s="52">
        <v>1931.4</v>
      </c>
      <c r="L516" s="53">
        <v>120</v>
      </c>
      <c r="M516" s="52">
        <f t="shared" si="104"/>
        <v>266277.31</v>
      </c>
      <c r="N516" s="52">
        <v>0</v>
      </c>
      <c r="O516" s="52">
        <v>0</v>
      </c>
      <c r="P516" s="52">
        <v>0</v>
      </c>
      <c r="Q516" s="52">
        <f>'Таблица 3 '!C507</f>
        <v>266277.31</v>
      </c>
      <c r="R516" s="52">
        <f t="shared" si="105"/>
        <v>266277.31</v>
      </c>
      <c r="S516" s="52">
        <v>0</v>
      </c>
      <c r="T516" s="54">
        <f t="shared" si="106"/>
        <v>99.372036871174799</v>
      </c>
      <c r="U516" s="54">
        <v>99.37</v>
      </c>
      <c r="V516" s="56" t="s">
        <v>496</v>
      </c>
      <c r="W516" s="57"/>
    </row>
    <row r="517" spans="1:23" s="48" customFormat="1" ht="45" customHeight="1" x14ac:dyDescent="0.25">
      <c r="A517" s="49">
        <v>106</v>
      </c>
      <c r="B517" s="50" t="s">
        <v>568</v>
      </c>
      <c r="C517" s="49" t="s">
        <v>51</v>
      </c>
      <c r="D517" s="49">
        <v>1965</v>
      </c>
      <c r="E517" s="49">
        <v>2022</v>
      </c>
      <c r="F517" s="49" t="s">
        <v>64</v>
      </c>
      <c r="G517" s="51">
        <v>5</v>
      </c>
      <c r="H517" s="51">
        <v>4</v>
      </c>
      <c r="I517" s="52">
        <v>3329.4</v>
      </c>
      <c r="J517" s="52">
        <v>3328.8</v>
      </c>
      <c r="K517" s="52">
        <v>3155</v>
      </c>
      <c r="L517" s="53">
        <v>140</v>
      </c>
      <c r="M517" s="52">
        <f t="shared" si="104"/>
        <v>1697049.8</v>
      </c>
      <c r="N517" s="52">
        <v>0</v>
      </c>
      <c r="O517" s="52">
        <v>0</v>
      </c>
      <c r="P517" s="52">
        <v>0</v>
      </c>
      <c r="Q517" s="52">
        <f>'Таблица 3 '!C508</f>
        <v>1697049.8</v>
      </c>
      <c r="R517" s="52">
        <f t="shared" si="105"/>
        <v>1697049.8</v>
      </c>
      <c r="S517" s="52">
        <v>0</v>
      </c>
      <c r="T517" s="54">
        <f t="shared" si="106"/>
        <v>509.80827925979332</v>
      </c>
      <c r="U517" s="54">
        <v>509.80827925979332</v>
      </c>
      <c r="V517" s="56" t="s">
        <v>496</v>
      </c>
      <c r="W517" s="57"/>
    </row>
    <row r="518" spans="1:23" s="48" customFormat="1" ht="45" x14ac:dyDescent="0.25">
      <c r="A518" s="49">
        <v>107</v>
      </c>
      <c r="B518" s="50" t="s">
        <v>569</v>
      </c>
      <c r="C518" s="49" t="s">
        <v>42</v>
      </c>
      <c r="D518" s="49">
        <v>1973</v>
      </c>
      <c r="E518" s="49" t="s">
        <v>39</v>
      </c>
      <c r="F518" s="49" t="s">
        <v>49</v>
      </c>
      <c r="G518" s="51">
        <v>5</v>
      </c>
      <c r="H518" s="51">
        <v>5</v>
      </c>
      <c r="I518" s="52">
        <v>4485.3999999999996</v>
      </c>
      <c r="J518" s="52">
        <v>4431.7</v>
      </c>
      <c r="K518" s="52">
        <v>4236.6000000000004</v>
      </c>
      <c r="L518" s="53">
        <v>199</v>
      </c>
      <c r="M518" s="52">
        <f t="shared" si="104"/>
        <v>581390.4</v>
      </c>
      <c r="N518" s="52">
        <v>0</v>
      </c>
      <c r="O518" s="52">
        <v>0</v>
      </c>
      <c r="P518" s="52">
        <v>0</v>
      </c>
      <c r="Q518" s="52">
        <f>'Таблица 3 '!C509</f>
        <v>581390.4</v>
      </c>
      <c r="R518" s="52">
        <f t="shared" si="105"/>
        <v>581390.4</v>
      </c>
      <c r="S518" s="52">
        <v>0</v>
      </c>
      <c r="T518" s="54">
        <f t="shared" si="106"/>
        <v>131.18902452783357</v>
      </c>
      <c r="U518" s="54">
        <v>131.19</v>
      </c>
      <c r="V518" s="56" t="s">
        <v>496</v>
      </c>
      <c r="W518" s="57"/>
    </row>
    <row r="519" spans="1:23" s="48" customFormat="1" ht="45" x14ac:dyDescent="0.25">
      <c r="A519" s="49">
        <v>108</v>
      </c>
      <c r="B519" s="50" t="s">
        <v>570</v>
      </c>
      <c r="C519" s="49" t="s">
        <v>42</v>
      </c>
      <c r="D519" s="49">
        <v>1976</v>
      </c>
      <c r="E519" s="49" t="s">
        <v>39</v>
      </c>
      <c r="F519" s="49" t="s">
        <v>64</v>
      </c>
      <c r="G519" s="51">
        <v>5</v>
      </c>
      <c r="H519" s="51">
        <v>8</v>
      </c>
      <c r="I519" s="52">
        <v>8222.18</v>
      </c>
      <c r="J519" s="52">
        <v>6003.9</v>
      </c>
      <c r="K519" s="52">
        <v>5960.8</v>
      </c>
      <c r="L519" s="53">
        <v>235</v>
      </c>
      <c r="M519" s="52">
        <f t="shared" si="104"/>
        <v>568862.4</v>
      </c>
      <c r="N519" s="52">
        <v>0</v>
      </c>
      <c r="O519" s="52">
        <v>0</v>
      </c>
      <c r="P519" s="52">
        <v>0</v>
      </c>
      <c r="Q519" s="52">
        <f>'Таблица 3 '!C510</f>
        <v>568862.4</v>
      </c>
      <c r="R519" s="52">
        <f t="shared" si="105"/>
        <v>568862.4</v>
      </c>
      <c r="S519" s="52">
        <v>0</v>
      </c>
      <c r="T519" s="54">
        <f t="shared" si="106"/>
        <v>94.748813271373621</v>
      </c>
      <c r="U519" s="54">
        <v>94.748813271373621</v>
      </c>
      <c r="V519" s="56" t="s">
        <v>496</v>
      </c>
      <c r="W519" s="57"/>
    </row>
    <row r="520" spans="1:23" s="48" customFormat="1" ht="44.25" customHeight="1" x14ac:dyDescent="0.25">
      <c r="A520" s="49">
        <v>109</v>
      </c>
      <c r="B520" s="50" t="s">
        <v>206</v>
      </c>
      <c r="C520" s="49" t="s">
        <v>51</v>
      </c>
      <c r="D520" s="49">
        <v>1972</v>
      </c>
      <c r="E520" s="49">
        <v>2023</v>
      </c>
      <c r="F520" s="49" t="s">
        <v>64</v>
      </c>
      <c r="G520" s="51">
        <v>5</v>
      </c>
      <c r="H520" s="51">
        <v>6</v>
      </c>
      <c r="I520" s="52">
        <v>7394.8</v>
      </c>
      <c r="J520" s="52">
        <v>5427.1</v>
      </c>
      <c r="K520" s="52">
        <v>5290.7</v>
      </c>
      <c r="L520" s="53">
        <v>231</v>
      </c>
      <c r="M520" s="52">
        <f t="shared" si="104"/>
        <v>399182.57</v>
      </c>
      <c r="N520" s="52">
        <v>0</v>
      </c>
      <c r="O520" s="52">
        <v>0</v>
      </c>
      <c r="P520" s="52">
        <v>0</v>
      </c>
      <c r="Q520" s="52">
        <f>'Таблица 3 '!C511</f>
        <v>399182.57</v>
      </c>
      <c r="R520" s="52">
        <f t="shared" si="105"/>
        <v>399182.57</v>
      </c>
      <c r="S520" s="52">
        <v>0</v>
      </c>
      <c r="T520" s="54">
        <f t="shared" si="106"/>
        <v>73.553568204013189</v>
      </c>
      <c r="U520" s="54">
        <v>73.55</v>
      </c>
      <c r="V520" s="56" t="s">
        <v>496</v>
      </c>
      <c r="W520" s="57"/>
    </row>
    <row r="521" spans="1:23" s="48" customFormat="1" ht="45" x14ac:dyDescent="0.25">
      <c r="A521" s="49">
        <v>110</v>
      </c>
      <c r="B521" s="50" t="s">
        <v>209</v>
      </c>
      <c r="C521" s="49" t="s">
        <v>42</v>
      </c>
      <c r="D521" s="49">
        <v>1994</v>
      </c>
      <c r="E521" s="49" t="s">
        <v>39</v>
      </c>
      <c r="F521" s="49" t="s">
        <v>53</v>
      </c>
      <c r="G521" s="51">
        <v>10</v>
      </c>
      <c r="H521" s="51">
        <v>10</v>
      </c>
      <c r="I521" s="52">
        <v>11741.83</v>
      </c>
      <c r="J521" s="52">
        <v>11085.53</v>
      </c>
      <c r="K521" s="52">
        <v>11085.53</v>
      </c>
      <c r="L521" s="53">
        <v>322</v>
      </c>
      <c r="M521" s="52">
        <f t="shared" si="104"/>
        <v>295519.26</v>
      </c>
      <c r="N521" s="52">
        <v>0</v>
      </c>
      <c r="O521" s="52">
        <v>0</v>
      </c>
      <c r="P521" s="52">
        <v>0</v>
      </c>
      <c r="Q521" s="52">
        <f>'Таблица 3 '!C512</f>
        <v>295519.26</v>
      </c>
      <c r="R521" s="52">
        <f t="shared" si="105"/>
        <v>295519.26</v>
      </c>
      <c r="S521" s="52">
        <v>0</v>
      </c>
      <c r="T521" s="54">
        <f t="shared" si="106"/>
        <v>26.658108362883866</v>
      </c>
      <c r="U521" s="54">
        <v>26.66</v>
      </c>
      <c r="V521" s="56" t="s">
        <v>496</v>
      </c>
      <c r="W521" s="57"/>
    </row>
    <row r="522" spans="1:23" s="48" customFormat="1" ht="45" x14ac:dyDescent="0.25">
      <c r="A522" s="49">
        <v>111</v>
      </c>
      <c r="B522" s="50" t="s">
        <v>571</v>
      </c>
      <c r="C522" s="49" t="s">
        <v>42</v>
      </c>
      <c r="D522" s="49">
        <v>1994</v>
      </c>
      <c r="E522" s="49">
        <v>2020</v>
      </c>
      <c r="F522" s="49" t="s">
        <v>49</v>
      </c>
      <c r="G522" s="51">
        <v>10</v>
      </c>
      <c r="H522" s="51">
        <v>1</v>
      </c>
      <c r="I522" s="52">
        <v>3621.9</v>
      </c>
      <c r="J522" s="52">
        <v>2672</v>
      </c>
      <c r="K522" s="52">
        <v>2672</v>
      </c>
      <c r="L522" s="53">
        <v>89</v>
      </c>
      <c r="M522" s="52">
        <f t="shared" si="104"/>
        <v>497763.55000000005</v>
      </c>
      <c r="N522" s="52">
        <v>0</v>
      </c>
      <c r="O522" s="52">
        <v>0</v>
      </c>
      <c r="P522" s="52">
        <v>0</v>
      </c>
      <c r="Q522" s="52">
        <f>'Таблица 3 '!C513</f>
        <v>497763.55000000005</v>
      </c>
      <c r="R522" s="52">
        <f t="shared" si="105"/>
        <v>497763.55000000005</v>
      </c>
      <c r="S522" s="52">
        <v>0</v>
      </c>
      <c r="T522" s="54">
        <f t="shared" si="106"/>
        <v>186.28875374251498</v>
      </c>
      <c r="U522" s="54">
        <v>186.29</v>
      </c>
      <c r="V522" s="56" t="s">
        <v>496</v>
      </c>
      <c r="W522" s="57"/>
    </row>
    <row r="523" spans="1:23" s="48" customFormat="1" ht="45" customHeight="1" x14ac:dyDescent="0.25">
      <c r="A523" s="49">
        <v>112</v>
      </c>
      <c r="B523" s="50" t="s">
        <v>572</v>
      </c>
      <c r="C523" s="49" t="s">
        <v>51</v>
      </c>
      <c r="D523" s="49">
        <v>1992</v>
      </c>
      <c r="E523" s="49" t="s">
        <v>39</v>
      </c>
      <c r="F523" s="49" t="s">
        <v>49</v>
      </c>
      <c r="G523" s="51">
        <v>9</v>
      </c>
      <c r="H523" s="51">
        <v>1</v>
      </c>
      <c r="I523" s="52">
        <v>2556.9</v>
      </c>
      <c r="J523" s="52">
        <v>2553.1</v>
      </c>
      <c r="K523" s="52">
        <v>2553.1</v>
      </c>
      <c r="L523" s="53">
        <v>152</v>
      </c>
      <c r="M523" s="52">
        <f t="shared" si="104"/>
        <v>2022325.7</v>
      </c>
      <c r="N523" s="52">
        <v>0</v>
      </c>
      <c r="O523" s="52">
        <v>0</v>
      </c>
      <c r="P523" s="52">
        <v>0</v>
      </c>
      <c r="Q523" s="52">
        <f>'Таблица 3 '!C514</f>
        <v>2022325.7</v>
      </c>
      <c r="R523" s="52">
        <f t="shared" si="105"/>
        <v>2022325.7</v>
      </c>
      <c r="S523" s="52">
        <v>0</v>
      </c>
      <c r="T523" s="54">
        <f t="shared" si="106"/>
        <v>792.1059496298617</v>
      </c>
      <c r="U523" s="54">
        <v>792.11</v>
      </c>
      <c r="V523" s="56" t="s">
        <v>496</v>
      </c>
      <c r="W523" s="57"/>
    </row>
    <row r="524" spans="1:23" s="48" customFormat="1" ht="45" customHeight="1" x14ac:dyDescent="0.25">
      <c r="A524" s="49">
        <v>113</v>
      </c>
      <c r="B524" s="50" t="s">
        <v>573</v>
      </c>
      <c r="C524" s="49" t="s">
        <v>51</v>
      </c>
      <c r="D524" s="49">
        <v>1979</v>
      </c>
      <c r="E524" s="49" t="s">
        <v>38</v>
      </c>
      <c r="F524" s="49" t="s">
        <v>49</v>
      </c>
      <c r="G524" s="51">
        <v>5</v>
      </c>
      <c r="H524" s="51">
        <v>7</v>
      </c>
      <c r="I524" s="52">
        <v>6901.9</v>
      </c>
      <c r="J524" s="52">
        <v>5146.8</v>
      </c>
      <c r="K524" s="52">
        <v>5146.8</v>
      </c>
      <c r="L524" s="53">
        <v>250</v>
      </c>
      <c r="M524" s="52">
        <f t="shared" si="104"/>
        <v>4219016.49</v>
      </c>
      <c r="N524" s="52">
        <v>0</v>
      </c>
      <c r="O524" s="52">
        <v>0</v>
      </c>
      <c r="P524" s="52">
        <v>0</v>
      </c>
      <c r="Q524" s="52">
        <f>'Таблица 3 '!C515</f>
        <v>4219016.49</v>
      </c>
      <c r="R524" s="52">
        <f t="shared" si="105"/>
        <v>4219016.49</v>
      </c>
      <c r="S524" s="52">
        <v>0</v>
      </c>
      <c r="T524" s="54">
        <f t="shared" si="106"/>
        <v>819.73585334576831</v>
      </c>
      <c r="U524" s="54">
        <v>819.74</v>
      </c>
      <c r="V524" s="56" t="s">
        <v>496</v>
      </c>
      <c r="W524" s="57"/>
    </row>
    <row r="525" spans="1:23" s="48" customFormat="1" ht="45" customHeight="1" x14ac:dyDescent="0.25">
      <c r="A525" s="49">
        <v>114</v>
      </c>
      <c r="B525" s="50" t="s">
        <v>574</v>
      </c>
      <c r="C525" s="49" t="s">
        <v>51</v>
      </c>
      <c r="D525" s="49">
        <v>2002</v>
      </c>
      <c r="E525" s="49">
        <v>2021</v>
      </c>
      <c r="F525" s="49" t="s">
        <v>43</v>
      </c>
      <c r="G525" s="51">
        <v>9</v>
      </c>
      <c r="H525" s="51">
        <v>1</v>
      </c>
      <c r="I525" s="52">
        <v>3891</v>
      </c>
      <c r="J525" s="52">
        <v>3404.16</v>
      </c>
      <c r="K525" s="52">
        <v>3278.52</v>
      </c>
      <c r="L525" s="53">
        <v>50</v>
      </c>
      <c r="M525" s="52">
        <f t="shared" si="104"/>
        <v>2114936.6800000002</v>
      </c>
      <c r="N525" s="52">
        <v>0</v>
      </c>
      <c r="O525" s="52">
        <v>0</v>
      </c>
      <c r="P525" s="52">
        <v>0</v>
      </c>
      <c r="Q525" s="52">
        <f>'Таблица 3 '!C516</f>
        <v>2114936.6800000002</v>
      </c>
      <c r="R525" s="52">
        <f t="shared" si="105"/>
        <v>2114936.6800000002</v>
      </c>
      <c r="S525" s="52">
        <v>0</v>
      </c>
      <c r="T525" s="54">
        <f t="shared" si="106"/>
        <v>621.28004559127658</v>
      </c>
      <c r="U525" s="54">
        <v>819.74</v>
      </c>
      <c r="V525" s="56" t="s">
        <v>496</v>
      </c>
      <c r="W525" s="57"/>
    </row>
    <row r="526" spans="1:23" s="48" customFormat="1" ht="45" x14ac:dyDescent="0.25">
      <c r="A526" s="49">
        <v>115</v>
      </c>
      <c r="B526" s="50" t="s">
        <v>575</v>
      </c>
      <c r="C526" s="49" t="s">
        <v>42</v>
      </c>
      <c r="D526" s="49">
        <v>1964</v>
      </c>
      <c r="E526" s="49">
        <v>2018</v>
      </c>
      <c r="F526" s="49" t="s">
        <v>64</v>
      </c>
      <c r="G526" s="51">
        <v>4</v>
      </c>
      <c r="H526" s="51">
        <v>3</v>
      </c>
      <c r="I526" s="52">
        <v>2682.14</v>
      </c>
      <c r="J526" s="52">
        <v>2273</v>
      </c>
      <c r="K526" s="52">
        <v>1943.7</v>
      </c>
      <c r="L526" s="53">
        <v>88</v>
      </c>
      <c r="M526" s="52">
        <f t="shared" si="104"/>
        <v>9646126.7799999993</v>
      </c>
      <c r="N526" s="52">
        <v>0</v>
      </c>
      <c r="O526" s="52">
        <v>0</v>
      </c>
      <c r="P526" s="52">
        <v>0</v>
      </c>
      <c r="Q526" s="52">
        <f>'Таблица 3 '!C517</f>
        <v>9646126.7799999993</v>
      </c>
      <c r="R526" s="52">
        <f t="shared" si="105"/>
        <v>9646126.7799999993</v>
      </c>
      <c r="S526" s="52">
        <v>0</v>
      </c>
      <c r="T526" s="54">
        <f t="shared" si="106"/>
        <v>4243.7865288165422</v>
      </c>
      <c r="U526" s="54">
        <v>4243.7865288165422</v>
      </c>
      <c r="V526" s="56" t="s">
        <v>496</v>
      </c>
      <c r="W526" s="57"/>
    </row>
    <row r="527" spans="1:23" s="48" customFormat="1" ht="45" x14ac:dyDescent="0.25">
      <c r="A527" s="49">
        <v>116</v>
      </c>
      <c r="B527" s="50" t="s">
        <v>576</v>
      </c>
      <c r="C527" s="49" t="s">
        <v>42</v>
      </c>
      <c r="D527" s="49">
        <v>1963</v>
      </c>
      <c r="E527" s="49" t="s">
        <v>39</v>
      </c>
      <c r="F527" s="49" t="s">
        <v>43</v>
      </c>
      <c r="G527" s="51">
        <v>3</v>
      </c>
      <c r="H527" s="51">
        <v>2</v>
      </c>
      <c r="I527" s="52">
        <v>1728.1</v>
      </c>
      <c r="J527" s="52">
        <v>844</v>
      </c>
      <c r="K527" s="52">
        <v>844</v>
      </c>
      <c r="L527" s="53">
        <v>35</v>
      </c>
      <c r="M527" s="52">
        <f t="shared" si="104"/>
        <v>1239651.6000000001</v>
      </c>
      <c r="N527" s="52">
        <v>0</v>
      </c>
      <c r="O527" s="52">
        <v>0</v>
      </c>
      <c r="P527" s="52">
        <v>0</v>
      </c>
      <c r="Q527" s="52">
        <f>'Таблица 3 '!C518</f>
        <v>1239651.6000000001</v>
      </c>
      <c r="R527" s="52">
        <f t="shared" si="105"/>
        <v>1239651.6000000001</v>
      </c>
      <c r="S527" s="52">
        <v>0</v>
      </c>
      <c r="T527" s="54">
        <f t="shared" si="106"/>
        <v>1468.7815165876777</v>
      </c>
      <c r="U527" s="54">
        <v>1468.78</v>
      </c>
      <c r="V527" s="56" t="s">
        <v>496</v>
      </c>
      <c r="W527" s="57"/>
    </row>
    <row r="528" spans="1:23" s="48" customFormat="1" ht="45" x14ac:dyDescent="0.25">
      <c r="A528" s="49">
        <v>117</v>
      </c>
      <c r="B528" s="50" t="s">
        <v>577</v>
      </c>
      <c r="C528" s="49" t="s">
        <v>42</v>
      </c>
      <c r="D528" s="49">
        <v>1994</v>
      </c>
      <c r="E528" s="49" t="s">
        <v>39</v>
      </c>
      <c r="F528" s="49" t="s">
        <v>64</v>
      </c>
      <c r="G528" s="51">
        <v>2</v>
      </c>
      <c r="H528" s="51">
        <v>1</v>
      </c>
      <c r="I528" s="52">
        <v>9550.9</v>
      </c>
      <c r="J528" s="52">
        <v>8094.3</v>
      </c>
      <c r="K528" s="52">
        <v>8024.5</v>
      </c>
      <c r="L528" s="53">
        <v>243</v>
      </c>
      <c r="M528" s="52">
        <f t="shared" si="104"/>
        <v>206801.29</v>
      </c>
      <c r="N528" s="52">
        <v>0</v>
      </c>
      <c r="O528" s="52">
        <v>0</v>
      </c>
      <c r="P528" s="52">
        <v>0</v>
      </c>
      <c r="Q528" s="52">
        <f>'Таблица 3 '!C519</f>
        <v>206801.29</v>
      </c>
      <c r="R528" s="52">
        <f t="shared" si="105"/>
        <v>206801.29</v>
      </c>
      <c r="S528" s="52">
        <v>0</v>
      </c>
      <c r="T528" s="54">
        <f t="shared" si="106"/>
        <v>25.549002384393958</v>
      </c>
      <c r="U528" s="54">
        <v>25.55</v>
      </c>
      <c r="V528" s="56" t="s">
        <v>496</v>
      </c>
      <c r="W528" s="57"/>
    </row>
    <row r="529" spans="1:23" s="48" customFormat="1" ht="47.25" customHeight="1" x14ac:dyDescent="0.25">
      <c r="A529" s="49">
        <v>118</v>
      </c>
      <c r="B529" s="50" t="s">
        <v>578</v>
      </c>
      <c r="C529" s="49" t="s">
        <v>51</v>
      </c>
      <c r="D529" s="49">
        <v>1992</v>
      </c>
      <c r="E529" s="49" t="s">
        <v>39</v>
      </c>
      <c r="F529" s="49" t="s">
        <v>49</v>
      </c>
      <c r="G529" s="51">
        <v>5</v>
      </c>
      <c r="H529" s="51">
        <v>4</v>
      </c>
      <c r="I529" s="52">
        <v>4775.8</v>
      </c>
      <c r="J529" s="52">
        <v>4082.8</v>
      </c>
      <c r="K529" s="52">
        <v>3603.9</v>
      </c>
      <c r="L529" s="53">
        <v>198</v>
      </c>
      <c r="M529" s="52">
        <f t="shared" si="104"/>
        <v>3024967.36</v>
      </c>
      <c r="N529" s="52">
        <v>0</v>
      </c>
      <c r="O529" s="52">
        <v>0</v>
      </c>
      <c r="P529" s="52">
        <v>0</v>
      </c>
      <c r="Q529" s="52">
        <f>'Таблица 3 '!C520</f>
        <v>3024967.36</v>
      </c>
      <c r="R529" s="52">
        <f t="shared" si="105"/>
        <v>3024967.36</v>
      </c>
      <c r="S529" s="52">
        <v>0</v>
      </c>
      <c r="T529" s="54">
        <f t="shared" si="106"/>
        <v>740.90510434015869</v>
      </c>
      <c r="U529" s="54">
        <v>740.90510434015869</v>
      </c>
      <c r="V529" s="56" t="s">
        <v>496</v>
      </c>
      <c r="W529" s="57"/>
    </row>
    <row r="530" spans="1:23" s="48" customFormat="1" ht="45" x14ac:dyDescent="0.25">
      <c r="A530" s="49">
        <v>119</v>
      </c>
      <c r="B530" s="50" t="s">
        <v>579</v>
      </c>
      <c r="C530" s="49" t="s">
        <v>42</v>
      </c>
      <c r="D530" s="49">
        <v>1988</v>
      </c>
      <c r="E530" s="49">
        <v>2018</v>
      </c>
      <c r="F530" s="49" t="s">
        <v>49</v>
      </c>
      <c r="G530" s="51">
        <v>9</v>
      </c>
      <c r="H530" s="51">
        <v>3</v>
      </c>
      <c r="I530" s="52">
        <v>6599.14</v>
      </c>
      <c r="J530" s="52">
        <v>5123.3</v>
      </c>
      <c r="K530" s="52">
        <v>4901.7</v>
      </c>
      <c r="L530" s="53">
        <v>174</v>
      </c>
      <c r="M530" s="52">
        <f t="shared" si="104"/>
        <v>3787130.39</v>
      </c>
      <c r="N530" s="52">
        <v>0</v>
      </c>
      <c r="O530" s="52">
        <v>0</v>
      </c>
      <c r="P530" s="52">
        <v>0</v>
      </c>
      <c r="Q530" s="52">
        <f>'Таблица 3 '!C521</f>
        <v>3787130.39</v>
      </c>
      <c r="R530" s="52">
        <f t="shared" si="105"/>
        <v>3787130.39</v>
      </c>
      <c r="S530" s="52">
        <v>0</v>
      </c>
      <c r="T530" s="54">
        <f t="shared" si="106"/>
        <v>739.19746842855193</v>
      </c>
      <c r="U530" s="54">
        <v>739.19746842855193</v>
      </c>
      <c r="V530" s="56" t="s">
        <v>496</v>
      </c>
      <c r="W530" s="57"/>
    </row>
    <row r="531" spans="1:23" s="48" customFormat="1" ht="45" x14ac:dyDescent="0.25">
      <c r="A531" s="49">
        <v>120</v>
      </c>
      <c r="B531" s="50" t="s">
        <v>217</v>
      </c>
      <c r="C531" s="49" t="s">
        <v>42</v>
      </c>
      <c r="D531" s="49">
        <v>1969</v>
      </c>
      <c r="E531" s="49">
        <v>2021</v>
      </c>
      <c r="F531" s="49" t="s">
        <v>49</v>
      </c>
      <c r="G531" s="51">
        <v>5</v>
      </c>
      <c r="H531" s="51">
        <v>4</v>
      </c>
      <c r="I531" s="52">
        <v>4465.7</v>
      </c>
      <c r="J531" s="52">
        <v>3358.4</v>
      </c>
      <c r="K531" s="52">
        <v>3121.3</v>
      </c>
      <c r="L531" s="53">
        <v>136</v>
      </c>
      <c r="M531" s="52">
        <f t="shared" si="104"/>
        <v>2301909.6</v>
      </c>
      <c r="N531" s="52">
        <v>0</v>
      </c>
      <c r="O531" s="52">
        <v>0</v>
      </c>
      <c r="P531" s="52">
        <v>0</v>
      </c>
      <c r="Q531" s="52">
        <f>'Таблица 3 '!C522</f>
        <v>2301909.6</v>
      </c>
      <c r="R531" s="52">
        <f t="shared" si="105"/>
        <v>2301909.6</v>
      </c>
      <c r="S531" s="52">
        <v>0</v>
      </c>
      <c r="T531" s="54">
        <f t="shared" si="106"/>
        <v>685.4185326345879</v>
      </c>
      <c r="U531" s="54">
        <v>685.4185326345879</v>
      </c>
      <c r="V531" s="56" t="s">
        <v>496</v>
      </c>
      <c r="W531" s="57"/>
    </row>
    <row r="532" spans="1:23" s="48" customFormat="1" ht="45" x14ac:dyDescent="0.25">
      <c r="A532" s="49">
        <v>121</v>
      </c>
      <c r="B532" s="50" t="s">
        <v>580</v>
      </c>
      <c r="C532" s="49" t="s">
        <v>42</v>
      </c>
      <c r="D532" s="49">
        <v>1993</v>
      </c>
      <c r="E532" s="49" t="s">
        <v>39</v>
      </c>
      <c r="F532" s="49" t="s">
        <v>53</v>
      </c>
      <c r="G532" s="51">
        <v>9</v>
      </c>
      <c r="H532" s="51">
        <v>3</v>
      </c>
      <c r="I532" s="52">
        <v>8292.7000000000007</v>
      </c>
      <c r="J532" s="52">
        <v>8039.5</v>
      </c>
      <c r="K532" s="52">
        <v>7012.7</v>
      </c>
      <c r="L532" s="53">
        <v>245</v>
      </c>
      <c r="M532" s="52">
        <f t="shared" si="104"/>
        <v>6823514.1699999999</v>
      </c>
      <c r="N532" s="52">
        <v>0</v>
      </c>
      <c r="O532" s="52">
        <v>0</v>
      </c>
      <c r="P532" s="52">
        <v>0</v>
      </c>
      <c r="Q532" s="52">
        <f>'Таблица 3 '!C523</f>
        <v>6823514.1699999999</v>
      </c>
      <c r="R532" s="52">
        <f t="shared" si="105"/>
        <v>6823514.1699999999</v>
      </c>
      <c r="S532" s="52">
        <v>0</v>
      </c>
      <c r="T532" s="54">
        <f t="shared" si="106"/>
        <v>848.74857516014674</v>
      </c>
      <c r="U532" s="54">
        <v>848.74857516014674</v>
      </c>
      <c r="V532" s="56" t="s">
        <v>496</v>
      </c>
      <c r="W532" s="57"/>
    </row>
    <row r="533" spans="1:23" s="48" customFormat="1" ht="45.75" customHeight="1" x14ac:dyDescent="0.25">
      <c r="A533" s="49">
        <v>122</v>
      </c>
      <c r="B533" s="50" t="s">
        <v>581</v>
      </c>
      <c r="C533" s="49" t="s">
        <v>51</v>
      </c>
      <c r="D533" s="49">
        <v>2006</v>
      </c>
      <c r="E533" s="49">
        <v>2021</v>
      </c>
      <c r="F533" s="49" t="s">
        <v>64</v>
      </c>
      <c r="G533" s="51">
        <v>15</v>
      </c>
      <c r="H533" s="51">
        <v>2</v>
      </c>
      <c r="I533" s="52">
        <v>15419.1</v>
      </c>
      <c r="J533" s="52">
        <v>11621.39</v>
      </c>
      <c r="K533" s="52">
        <v>11621.39</v>
      </c>
      <c r="L533" s="53">
        <v>221</v>
      </c>
      <c r="M533" s="52">
        <f t="shared" si="104"/>
        <v>200000</v>
      </c>
      <c r="N533" s="52">
        <v>0</v>
      </c>
      <c r="O533" s="52">
        <v>0</v>
      </c>
      <c r="P533" s="52">
        <v>0</v>
      </c>
      <c r="Q533" s="52">
        <f>'Таблица 3 '!C524</f>
        <v>200000</v>
      </c>
      <c r="R533" s="52">
        <f t="shared" si="105"/>
        <v>200000</v>
      </c>
      <c r="S533" s="52">
        <v>0</v>
      </c>
      <c r="T533" s="54">
        <f t="shared" si="106"/>
        <v>17.209645317814822</v>
      </c>
      <c r="U533" s="54">
        <v>17.21</v>
      </c>
      <c r="V533" s="56" t="s">
        <v>496</v>
      </c>
      <c r="W533" s="57"/>
    </row>
    <row r="534" spans="1:23" s="48" customFormat="1" ht="45" x14ac:dyDescent="0.25">
      <c r="A534" s="49">
        <v>123</v>
      </c>
      <c r="B534" s="50" t="s">
        <v>224</v>
      </c>
      <c r="C534" s="49" t="s">
        <v>42</v>
      </c>
      <c r="D534" s="49">
        <v>1968</v>
      </c>
      <c r="E534" s="49">
        <v>2021</v>
      </c>
      <c r="F534" s="49" t="s">
        <v>64</v>
      </c>
      <c r="G534" s="51">
        <v>5</v>
      </c>
      <c r="H534" s="51">
        <v>4</v>
      </c>
      <c r="I534" s="52">
        <v>4187.2</v>
      </c>
      <c r="J534" s="52">
        <v>4083.7</v>
      </c>
      <c r="K534" s="52">
        <v>3665.7</v>
      </c>
      <c r="L534" s="53">
        <v>108</v>
      </c>
      <c r="M534" s="52">
        <f t="shared" si="104"/>
        <v>246358.8</v>
      </c>
      <c r="N534" s="52">
        <v>0</v>
      </c>
      <c r="O534" s="52">
        <v>0</v>
      </c>
      <c r="P534" s="52">
        <v>0</v>
      </c>
      <c r="Q534" s="52">
        <f>'Таблица 3 '!C525</f>
        <v>246358.8</v>
      </c>
      <c r="R534" s="52">
        <f t="shared" si="105"/>
        <v>246358.8</v>
      </c>
      <c r="S534" s="52">
        <v>0</v>
      </c>
      <c r="T534" s="54">
        <f t="shared" si="106"/>
        <v>60.327350197125156</v>
      </c>
      <c r="U534" s="54">
        <v>120.43</v>
      </c>
      <c r="V534" s="56" t="s">
        <v>496</v>
      </c>
      <c r="W534" s="57"/>
    </row>
    <row r="535" spans="1:23" s="48" customFormat="1" ht="45" x14ac:dyDescent="0.25">
      <c r="A535" s="49">
        <v>124</v>
      </c>
      <c r="B535" s="50" t="s">
        <v>582</v>
      </c>
      <c r="C535" s="49" t="s">
        <v>42</v>
      </c>
      <c r="D535" s="49">
        <v>1957</v>
      </c>
      <c r="E535" s="49" t="s">
        <v>38</v>
      </c>
      <c r="F535" s="49" t="s">
        <v>64</v>
      </c>
      <c r="G535" s="51">
        <v>4</v>
      </c>
      <c r="H535" s="51">
        <v>2</v>
      </c>
      <c r="I535" s="52">
        <v>1034</v>
      </c>
      <c r="J535" s="52">
        <v>1034</v>
      </c>
      <c r="K535" s="52">
        <v>1029.5</v>
      </c>
      <c r="L535" s="53">
        <v>72</v>
      </c>
      <c r="M535" s="52">
        <f t="shared" si="104"/>
        <v>849850</v>
      </c>
      <c r="N535" s="52">
        <v>0</v>
      </c>
      <c r="O535" s="52">
        <v>0</v>
      </c>
      <c r="P535" s="52">
        <v>0</v>
      </c>
      <c r="Q535" s="52">
        <f>'Таблица 3 '!C526</f>
        <v>849850</v>
      </c>
      <c r="R535" s="52">
        <f t="shared" si="105"/>
        <v>849850</v>
      </c>
      <c r="S535" s="52">
        <v>0</v>
      </c>
      <c r="T535" s="54">
        <f t="shared" si="106"/>
        <v>821.90522243713735</v>
      </c>
      <c r="U535" s="54">
        <v>821.91</v>
      </c>
      <c r="V535" s="56" t="s">
        <v>496</v>
      </c>
      <c r="W535" s="57"/>
    </row>
    <row r="536" spans="1:23" s="48" customFormat="1" ht="45" x14ac:dyDescent="0.25">
      <c r="A536" s="49">
        <v>125</v>
      </c>
      <c r="B536" s="50" t="s">
        <v>225</v>
      </c>
      <c r="C536" s="49" t="s">
        <v>42</v>
      </c>
      <c r="D536" s="49">
        <v>1963</v>
      </c>
      <c r="E536" s="49">
        <v>2017</v>
      </c>
      <c r="F536" s="49" t="s">
        <v>64</v>
      </c>
      <c r="G536" s="51">
        <v>5</v>
      </c>
      <c r="H536" s="51">
        <v>4</v>
      </c>
      <c r="I536" s="52">
        <v>4140.12</v>
      </c>
      <c r="J536" s="52">
        <v>2944</v>
      </c>
      <c r="K536" s="52">
        <v>2914</v>
      </c>
      <c r="L536" s="53">
        <v>89</v>
      </c>
      <c r="M536" s="52">
        <f t="shared" si="104"/>
        <v>7213397.0200000005</v>
      </c>
      <c r="N536" s="52">
        <v>0</v>
      </c>
      <c r="O536" s="52">
        <v>0</v>
      </c>
      <c r="P536" s="52">
        <v>0</v>
      </c>
      <c r="Q536" s="52">
        <f>'Таблица 3 '!C527</f>
        <v>7213397.0200000005</v>
      </c>
      <c r="R536" s="52">
        <f t="shared" si="105"/>
        <v>7213397.0200000005</v>
      </c>
      <c r="S536" s="52">
        <v>0</v>
      </c>
      <c r="T536" s="54">
        <f t="shared" si="106"/>
        <v>2450.2027921195654</v>
      </c>
      <c r="U536" s="54">
        <v>2450.1999999999998</v>
      </c>
      <c r="V536" s="56" t="s">
        <v>496</v>
      </c>
      <c r="W536" s="57"/>
    </row>
    <row r="537" spans="1:23" s="48" customFormat="1" ht="45" x14ac:dyDescent="0.25">
      <c r="A537" s="49">
        <v>126</v>
      </c>
      <c r="B537" s="50" t="s">
        <v>228</v>
      </c>
      <c r="C537" s="49" t="s">
        <v>42</v>
      </c>
      <c r="D537" s="49">
        <v>1982</v>
      </c>
      <c r="E537" s="49">
        <v>2020</v>
      </c>
      <c r="F537" s="49" t="s">
        <v>64</v>
      </c>
      <c r="G537" s="51">
        <v>5</v>
      </c>
      <c r="H537" s="51">
        <v>4</v>
      </c>
      <c r="I537" s="52">
        <v>3757.9</v>
      </c>
      <c r="J537" s="52">
        <v>2712.3</v>
      </c>
      <c r="K537" s="52">
        <v>2604.6999999999998</v>
      </c>
      <c r="L537" s="53">
        <v>108</v>
      </c>
      <c r="M537" s="52">
        <f t="shared" si="104"/>
        <v>105906.54</v>
      </c>
      <c r="N537" s="52">
        <v>0</v>
      </c>
      <c r="O537" s="52">
        <v>0</v>
      </c>
      <c r="P537" s="52">
        <v>0</v>
      </c>
      <c r="Q537" s="52">
        <f>'Таблица 3 '!C528</f>
        <v>105906.54</v>
      </c>
      <c r="R537" s="52">
        <f t="shared" si="105"/>
        <v>105906.54</v>
      </c>
      <c r="S537" s="52">
        <v>0</v>
      </c>
      <c r="T537" s="54">
        <f t="shared" si="106"/>
        <v>39.046764738413884</v>
      </c>
      <c r="U537" s="54">
        <v>39.049999999999997</v>
      </c>
      <c r="V537" s="56" t="s">
        <v>496</v>
      </c>
      <c r="W537" s="57"/>
    </row>
    <row r="538" spans="1:23" s="48" customFormat="1" ht="45" customHeight="1" x14ac:dyDescent="0.25">
      <c r="A538" s="49">
        <v>127</v>
      </c>
      <c r="B538" s="50" t="s">
        <v>229</v>
      </c>
      <c r="C538" s="49" t="s">
        <v>51</v>
      </c>
      <c r="D538" s="49">
        <v>1978</v>
      </c>
      <c r="E538" s="49">
        <v>2023</v>
      </c>
      <c r="F538" s="49" t="s">
        <v>64</v>
      </c>
      <c r="G538" s="51">
        <v>5</v>
      </c>
      <c r="H538" s="51">
        <v>6</v>
      </c>
      <c r="I538" s="52">
        <v>5712.9</v>
      </c>
      <c r="J538" s="52">
        <v>4834.12</v>
      </c>
      <c r="K538" s="52">
        <v>4436.5200000000004</v>
      </c>
      <c r="L538" s="53">
        <v>184</v>
      </c>
      <c r="M538" s="52">
        <f t="shared" si="104"/>
        <v>1380475.2</v>
      </c>
      <c r="N538" s="52">
        <v>0</v>
      </c>
      <c r="O538" s="52">
        <v>0</v>
      </c>
      <c r="P538" s="52">
        <v>0</v>
      </c>
      <c r="Q538" s="52">
        <f>'Таблица 3 '!C529</f>
        <v>1380475.2</v>
      </c>
      <c r="R538" s="52">
        <f t="shared" si="105"/>
        <v>1380475.2</v>
      </c>
      <c r="S538" s="52">
        <v>0</v>
      </c>
      <c r="T538" s="54">
        <f t="shared" si="106"/>
        <v>285.56907979115124</v>
      </c>
      <c r="U538" s="54">
        <v>289.70999999999998</v>
      </c>
      <c r="V538" s="56" t="s">
        <v>496</v>
      </c>
      <c r="W538" s="57"/>
    </row>
    <row r="539" spans="1:23" s="48" customFormat="1" ht="45" x14ac:dyDescent="0.25">
      <c r="A539" s="49">
        <v>128</v>
      </c>
      <c r="B539" s="50" t="s">
        <v>231</v>
      </c>
      <c r="C539" s="49" t="s">
        <v>42</v>
      </c>
      <c r="D539" s="49">
        <v>1977</v>
      </c>
      <c r="E539" s="49">
        <v>2021</v>
      </c>
      <c r="F539" s="49" t="s">
        <v>64</v>
      </c>
      <c r="G539" s="51">
        <v>5</v>
      </c>
      <c r="H539" s="51">
        <v>4</v>
      </c>
      <c r="I539" s="52">
        <v>3346.5</v>
      </c>
      <c r="J539" s="52">
        <v>3343.2</v>
      </c>
      <c r="K539" s="52">
        <v>3343.2</v>
      </c>
      <c r="L539" s="53">
        <v>134</v>
      </c>
      <c r="M539" s="52">
        <f t="shared" si="104"/>
        <v>4981429.9800000004</v>
      </c>
      <c r="N539" s="52">
        <v>0</v>
      </c>
      <c r="O539" s="52">
        <v>0</v>
      </c>
      <c r="P539" s="52">
        <v>0</v>
      </c>
      <c r="Q539" s="52">
        <f>'Таблица 3 '!C530</f>
        <v>4981429.9800000004</v>
      </c>
      <c r="R539" s="52">
        <f t="shared" si="105"/>
        <v>4981429.9800000004</v>
      </c>
      <c r="S539" s="52">
        <v>0</v>
      </c>
      <c r="T539" s="54">
        <f t="shared" si="106"/>
        <v>1490.0185391241926</v>
      </c>
      <c r="U539" s="54">
        <v>1490.0185391241926</v>
      </c>
      <c r="V539" s="56" t="s">
        <v>496</v>
      </c>
      <c r="W539" s="57"/>
    </row>
    <row r="540" spans="1:23" s="48" customFormat="1" ht="45" x14ac:dyDescent="0.25">
      <c r="A540" s="49">
        <v>129</v>
      </c>
      <c r="B540" s="50" t="s">
        <v>232</v>
      </c>
      <c r="C540" s="49" t="s">
        <v>42</v>
      </c>
      <c r="D540" s="49">
        <v>1974</v>
      </c>
      <c r="E540" s="49">
        <v>2020</v>
      </c>
      <c r="F540" s="49" t="s">
        <v>64</v>
      </c>
      <c r="G540" s="51">
        <v>5</v>
      </c>
      <c r="H540" s="51">
        <v>5</v>
      </c>
      <c r="I540" s="52">
        <v>4604</v>
      </c>
      <c r="J540" s="52">
        <v>4551.1000000000004</v>
      </c>
      <c r="K540" s="52">
        <v>4551.1000000000004</v>
      </c>
      <c r="L540" s="53">
        <v>215</v>
      </c>
      <c r="M540" s="52">
        <f t="shared" ref="M540:M545" si="107">SUM(N540:Q540)</f>
        <v>5185562.92</v>
      </c>
      <c r="N540" s="52">
        <v>0</v>
      </c>
      <c r="O540" s="52">
        <v>0</v>
      </c>
      <c r="P540" s="52">
        <v>0</v>
      </c>
      <c r="Q540" s="52">
        <f>'Таблица 3 '!C531</f>
        <v>5185562.92</v>
      </c>
      <c r="R540" s="52">
        <f t="shared" ref="R540:R545" si="108">Q540</f>
        <v>5185562.92</v>
      </c>
      <c r="S540" s="52">
        <v>0</v>
      </c>
      <c r="T540" s="54">
        <f t="shared" si="106"/>
        <v>1139.4086967985761</v>
      </c>
      <c r="U540" s="54">
        <v>1139.4086967985761</v>
      </c>
      <c r="V540" s="56" t="s">
        <v>496</v>
      </c>
      <c r="W540" s="57"/>
    </row>
    <row r="541" spans="1:23" s="48" customFormat="1" ht="45" customHeight="1" x14ac:dyDescent="0.25">
      <c r="A541" s="49">
        <v>130</v>
      </c>
      <c r="B541" s="50" t="s">
        <v>583</v>
      </c>
      <c r="C541" s="49" t="s">
        <v>51</v>
      </c>
      <c r="D541" s="49">
        <v>1993</v>
      </c>
      <c r="E541" s="49" t="s">
        <v>39</v>
      </c>
      <c r="F541" s="49" t="s">
        <v>49</v>
      </c>
      <c r="G541" s="51">
        <v>5</v>
      </c>
      <c r="H541" s="51">
        <v>4</v>
      </c>
      <c r="I541" s="52">
        <v>2463.8000000000002</v>
      </c>
      <c r="J541" s="52">
        <v>2387</v>
      </c>
      <c r="K541" s="52">
        <v>2387</v>
      </c>
      <c r="L541" s="53">
        <v>75</v>
      </c>
      <c r="M541" s="52">
        <f t="shared" si="107"/>
        <v>1075903</v>
      </c>
      <c r="N541" s="52">
        <v>0</v>
      </c>
      <c r="O541" s="52">
        <v>0</v>
      </c>
      <c r="P541" s="52">
        <v>0</v>
      </c>
      <c r="Q541" s="52">
        <f>'Таблица 3 '!C532</f>
        <v>1075903</v>
      </c>
      <c r="R541" s="52">
        <f t="shared" si="108"/>
        <v>1075903</v>
      </c>
      <c r="S541" s="52">
        <v>0</v>
      </c>
      <c r="T541" s="54">
        <f t="shared" si="106"/>
        <v>450.73439463762043</v>
      </c>
      <c r="U541" s="54">
        <v>450.73439463762043</v>
      </c>
      <c r="V541" s="56" t="s">
        <v>496</v>
      </c>
      <c r="W541" s="57"/>
    </row>
    <row r="542" spans="1:23" s="48" customFormat="1" ht="45" x14ac:dyDescent="0.25">
      <c r="A542" s="49">
        <v>131</v>
      </c>
      <c r="B542" s="50" t="s">
        <v>233</v>
      </c>
      <c r="C542" s="49" t="s">
        <v>42</v>
      </c>
      <c r="D542" s="49">
        <v>1968</v>
      </c>
      <c r="E542" s="49" t="s">
        <v>39</v>
      </c>
      <c r="F542" s="49" t="s">
        <v>64</v>
      </c>
      <c r="G542" s="51">
        <v>5</v>
      </c>
      <c r="H542" s="51">
        <v>4</v>
      </c>
      <c r="I542" s="52">
        <v>4357.5</v>
      </c>
      <c r="J542" s="52">
        <v>4043.5</v>
      </c>
      <c r="K542" s="52">
        <v>2510.6</v>
      </c>
      <c r="L542" s="53">
        <v>104</v>
      </c>
      <c r="M542" s="52">
        <f t="shared" si="107"/>
        <v>9961216.6300000008</v>
      </c>
      <c r="N542" s="52">
        <v>0</v>
      </c>
      <c r="O542" s="52">
        <v>0</v>
      </c>
      <c r="P542" s="52">
        <v>0</v>
      </c>
      <c r="Q542" s="52">
        <f>'Таблица 3 '!C533</f>
        <v>9961216.6300000008</v>
      </c>
      <c r="R542" s="52">
        <f t="shared" si="108"/>
        <v>9961216.6300000008</v>
      </c>
      <c r="S542" s="52">
        <v>0</v>
      </c>
      <c r="T542" s="54">
        <f t="shared" si="106"/>
        <v>2463.5134487448995</v>
      </c>
      <c r="U542" s="54">
        <v>2463.5134487448995</v>
      </c>
      <c r="V542" s="56" t="s">
        <v>496</v>
      </c>
      <c r="W542" s="57"/>
    </row>
    <row r="543" spans="1:23" s="48" customFormat="1" ht="45" x14ac:dyDescent="0.25">
      <c r="A543" s="49">
        <v>132</v>
      </c>
      <c r="B543" s="50" t="s">
        <v>584</v>
      </c>
      <c r="C543" s="49" t="s">
        <v>42</v>
      </c>
      <c r="D543" s="49">
        <v>1990</v>
      </c>
      <c r="E543" s="49" t="s">
        <v>38</v>
      </c>
      <c r="F543" s="49" t="s">
        <v>64</v>
      </c>
      <c r="G543" s="51">
        <v>9</v>
      </c>
      <c r="H543" s="51">
        <v>9</v>
      </c>
      <c r="I543" s="52">
        <v>11854.9</v>
      </c>
      <c r="J543" s="52">
        <v>11854.9</v>
      </c>
      <c r="K543" s="52">
        <v>11854.9</v>
      </c>
      <c r="L543" s="53">
        <v>445</v>
      </c>
      <c r="M543" s="52">
        <f t="shared" si="107"/>
        <v>14694161.6</v>
      </c>
      <c r="N543" s="52">
        <v>0</v>
      </c>
      <c r="O543" s="52">
        <v>0</v>
      </c>
      <c r="P543" s="52">
        <v>0</v>
      </c>
      <c r="Q543" s="52">
        <f>'Таблица 3 '!C534</f>
        <v>14694161.6</v>
      </c>
      <c r="R543" s="52">
        <f t="shared" si="108"/>
        <v>14694161.6</v>
      </c>
      <c r="S543" s="52">
        <v>0</v>
      </c>
      <c r="T543" s="54">
        <f t="shared" si="106"/>
        <v>1239.5011008106353</v>
      </c>
      <c r="U543" s="54">
        <v>1239.5011008106353</v>
      </c>
      <c r="V543" s="56" t="s">
        <v>496</v>
      </c>
      <c r="W543" s="57"/>
    </row>
    <row r="544" spans="1:23" s="48" customFormat="1" ht="45" x14ac:dyDescent="0.25">
      <c r="A544" s="49">
        <v>133</v>
      </c>
      <c r="B544" s="50" t="s">
        <v>234</v>
      </c>
      <c r="C544" s="49" t="s">
        <v>42</v>
      </c>
      <c r="D544" s="49">
        <v>1988</v>
      </c>
      <c r="E544" s="49">
        <v>2019</v>
      </c>
      <c r="F544" s="49" t="s">
        <v>49</v>
      </c>
      <c r="G544" s="51">
        <v>9</v>
      </c>
      <c r="H544" s="51">
        <v>3</v>
      </c>
      <c r="I544" s="52">
        <v>7342.6</v>
      </c>
      <c r="J544" s="52">
        <v>5200.6000000000004</v>
      </c>
      <c r="K544" s="52">
        <v>4941.2</v>
      </c>
      <c r="L544" s="53">
        <v>220</v>
      </c>
      <c r="M544" s="52">
        <f t="shared" si="107"/>
        <v>4914481.3099999996</v>
      </c>
      <c r="N544" s="52">
        <v>0</v>
      </c>
      <c r="O544" s="52">
        <v>0</v>
      </c>
      <c r="P544" s="52">
        <v>0</v>
      </c>
      <c r="Q544" s="52">
        <f>'Таблица 3 '!C535</f>
        <v>4914481.3099999996</v>
      </c>
      <c r="R544" s="52">
        <f t="shared" si="108"/>
        <v>4914481.3099999996</v>
      </c>
      <c r="S544" s="52">
        <v>0</v>
      </c>
      <c r="T544" s="54">
        <f t="shared" si="106"/>
        <v>944.98352305503192</v>
      </c>
      <c r="U544" s="54">
        <v>944.98352305503192</v>
      </c>
      <c r="V544" s="56" t="s">
        <v>496</v>
      </c>
      <c r="W544" s="57"/>
    </row>
    <row r="545" spans="1:23" s="48" customFormat="1" ht="48" customHeight="1" x14ac:dyDescent="0.25">
      <c r="A545" s="49">
        <v>134</v>
      </c>
      <c r="B545" s="50" t="s">
        <v>585</v>
      </c>
      <c r="C545" s="49" t="s">
        <v>51</v>
      </c>
      <c r="D545" s="49">
        <v>2008</v>
      </c>
      <c r="E545" s="49" t="s">
        <v>39</v>
      </c>
      <c r="F545" s="49" t="s">
        <v>64</v>
      </c>
      <c r="G545" s="51">
        <v>9</v>
      </c>
      <c r="H545" s="51">
        <v>1</v>
      </c>
      <c r="I545" s="52">
        <v>4339</v>
      </c>
      <c r="J545" s="52">
        <v>3624.5</v>
      </c>
      <c r="K545" s="52">
        <v>3539</v>
      </c>
      <c r="L545" s="53">
        <v>76</v>
      </c>
      <c r="M545" s="52">
        <f t="shared" si="107"/>
        <v>1160000.47</v>
      </c>
      <c r="N545" s="52">
        <v>0</v>
      </c>
      <c r="O545" s="52">
        <v>0</v>
      </c>
      <c r="P545" s="52">
        <v>0</v>
      </c>
      <c r="Q545" s="52">
        <f>'Таблица 3 '!C536</f>
        <v>1160000.47</v>
      </c>
      <c r="R545" s="52">
        <f t="shared" si="108"/>
        <v>1160000.47</v>
      </c>
      <c r="S545" s="52">
        <v>0</v>
      </c>
      <c r="T545" s="54">
        <f t="shared" si="106"/>
        <v>320.04427369292313</v>
      </c>
      <c r="U545" s="54">
        <v>320.04427369292313</v>
      </c>
      <c r="V545" s="56" t="s">
        <v>496</v>
      </c>
      <c r="W545" s="57"/>
    </row>
    <row r="546" spans="1:23" s="58" customFormat="1" ht="27.6" customHeight="1" x14ac:dyDescent="0.25">
      <c r="A546" s="330" t="s">
        <v>586</v>
      </c>
      <c r="B546" s="330"/>
      <c r="C546" s="42"/>
      <c r="D546" s="43" t="s">
        <v>38</v>
      </c>
      <c r="E546" s="43" t="s">
        <v>38</v>
      </c>
      <c r="F546" s="43" t="s">
        <v>38</v>
      </c>
      <c r="G546" s="43" t="s">
        <v>38</v>
      </c>
      <c r="H546" s="43" t="s">
        <v>38</v>
      </c>
      <c r="I546" s="46">
        <f t="shared" ref="I546:S546" si="109">SUM(I547:I549)</f>
        <v>11600.6</v>
      </c>
      <c r="J546" s="46">
        <f t="shared" si="109"/>
        <v>8662</v>
      </c>
      <c r="K546" s="46">
        <f t="shared" si="109"/>
        <v>2596.1999999999998</v>
      </c>
      <c r="L546" s="62">
        <f t="shared" si="109"/>
        <v>328</v>
      </c>
      <c r="M546" s="46">
        <f t="shared" si="109"/>
        <v>3258124.41</v>
      </c>
      <c r="N546" s="46">
        <f t="shared" si="109"/>
        <v>0</v>
      </c>
      <c r="O546" s="46">
        <f t="shared" si="109"/>
        <v>0</v>
      </c>
      <c r="P546" s="46">
        <f t="shared" si="109"/>
        <v>0</v>
      </c>
      <c r="Q546" s="46">
        <f t="shared" si="109"/>
        <v>3258124.41</v>
      </c>
      <c r="R546" s="46">
        <f t="shared" si="109"/>
        <v>3258124.41</v>
      </c>
      <c r="S546" s="46">
        <f t="shared" si="109"/>
        <v>0</v>
      </c>
      <c r="T546" s="63" t="s">
        <v>38</v>
      </c>
      <c r="U546" s="47" t="s">
        <v>38</v>
      </c>
      <c r="V546" s="47" t="s">
        <v>38</v>
      </c>
      <c r="W546" s="57"/>
    </row>
    <row r="547" spans="1:23" s="58" customFormat="1" ht="47.25" customHeight="1" x14ac:dyDescent="0.25">
      <c r="A547" s="51">
        <v>1</v>
      </c>
      <c r="B547" s="64" t="s">
        <v>587</v>
      </c>
      <c r="C547" s="49" t="s">
        <v>211</v>
      </c>
      <c r="D547" s="65">
        <v>1964</v>
      </c>
      <c r="E547" s="65" t="s">
        <v>39</v>
      </c>
      <c r="F547" s="66" t="s">
        <v>53</v>
      </c>
      <c r="G547" s="51">
        <v>4</v>
      </c>
      <c r="H547" s="51">
        <v>4</v>
      </c>
      <c r="I547" s="67">
        <v>3789.9</v>
      </c>
      <c r="J547" s="67">
        <v>2737.9</v>
      </c>
      <c r="K547" s="54">
        <v>694.9</v>
      </c>
      <c r="L547" s="68">
        <v>145</v>
      </c>
      <c r="M547" s="69">
        <f>SUM(N547:Q547)</f>
        <v>243892.08</v>
      </c>
      <c r="N547" s="69">
        <v>0</v>
      </c>
      <c r="O547" s="69">
        <v>0</v>
      </c>
      <c r="P547" s="69">
        <v>0</v>
      </c>
      <c r="Q547" s="69">
        <f>'Таблица 3 '!C538</f>
        <v>243892.08</v>
      </c>
      <c r="R547" s="69">
        <f t="shared" ref="R547:R549" si="110">Q547</f>
        <v>243892.08</v>
      </c>
      <c r="S547" s="70">
        <v>0</v>
      </c>
      <c r="T547" s="69">
        <f t="shared" si="106"/>
        <v>89.079981007341388</v>
      </c>
      <c r="U547" s="69">
        <v>33.681436827802663</v>
      </c>
      <c r="V547" s="71" t="s">
        <v>496</v>
      </c>
      <c r="W547" s="57"/>
    </row>
    <row r="548" spans="1:23" s="48" customFormat="1" ht="47.25" customHeight="1" x14ac:dyDescent="0.25">
      <c r="A548" s="72">
        <v>2</v>
      </c>
      <c r="B548" s="73" t="s">
        <v>588</v>
      </c>
      <c r="C548" s="72" t="s">
        <v>211</v>
      </c>
      <c r="D548" s="74">
        <v>1979</v>
      </c>
      <c r="E548" s="65" t="s">
        <v>39</v>
      </c>
      <c r="F548" s="74" t="s">
        <v>53</v>
      </c>
      <c r="G548" s="74">
        <v>5</v>
      </c>
      <c r="H548" s="74">
        <v>4</v>
      </c>
      <c r="I548" s="75">
        <v>4167.6000000000004</v>
      </c>
      <c r="J548" s="75">
        <v>3160.5</v>
      </c>
      <c r="K548" s="75">
        <v>649.9</v>
      </c>
      <c r="L548" s="76">
        <v>50</v>
      </c>
      <c r="M548" s="75">
        <v>1421637.93</v>
      </c>
      <c r="N548" s="75">
        <v>0</v>
      </c>
      <c r="O548" s="75">
        <v>0</v>
      </c>
      <c r="P548" s="75">
        <v>0</v>
      </c>
      <c r="Q548" s="69">
        <f>'Таблица 3 '!C539</f>
        <v>1421637.93</v>
      </c>
      <c r="R548" s="69">
        <f t="shared" si="110"/>
        <v>1421637.93</v>
      </c>
      <c r="S548" s="75">
        <v>0</v>
      </c>
      <c r="T548" s="77">
        <f t="shared" si="106"/>
        <v>449.81424774560986</v>
      </c>
      <c r="U548" s="78">
        <v>449.81</v>
      </c>
      <c r="V548" s="79" t="s">
        <v>496</v>
      </c>
    </row>
    <row r="549" spans="1:23" s="48" customFormat="1" ht="47.25" customHeight="1" x14ac:dyDescent="0.25">
      <c r="A549" s="49">
        <v>3</v>
      </c>
      <c r="B549" s="50" t="s">
        <v>589</v>
      </c>
      <c r="C549" s="49" t="s">
        <v>211</v>
      </c>
      <c r="D549" s="49">
        <v>1964</v>
      </c>
      <c r="E549" s="65" t="s">
        <v>39</v>
      </c>
      <c r="F549" s="49" t="s">
        <v>53</v>
      </c>
      <c r="G549" s="51">
        <v>4</v>
      </c>
      <c r="H549" s="51">
        <v>4</v>
      </c>
      <c r="I549" s="52">
        <v>3643.1</v>
      </c>
      <c r="J549" s="52">
        <v>2763.6</v>
      </c>
      <c r="K549" s="80">
        <v>1251.4000000000001</v>
      </c>
      <c r="L549" s="80">
        <v>133</v>
      </c>
      <c r="M549" s="52">
        <v>1592594.4</v>
      </c>
      <c r="N549" s="80">
        <v>0</v>
      </c>
      <c r="O549" s="80">
        <v>0</v>
      </c>
      <c r="P549" s="80">
        <v>0</v>
      </c>
      <c r="Q549" s="69">
        <f>'Таблица 3 '!C540</f>
        <v>1592594.4</v>
      </c>
      <c r="R549" s="69">
        <f t="shared" si="110"/>
        <v>1592594.4</v>
      </c>
      <c r="S549" s="75">
        <v>0</v>
      </c>
      <c r="T549" s="80">
        <v>576.28</v>
      </c>
      <c r="U549" s="80">
        <v>576.28</v>
      </c>
      <c r="V549" s="71" t="s">
        <v>496</v>
      </c>
    </row>
    <row r="550" spans="1:23" s="40" customFormat="1" ht="24" customHeight="1" x14ac:dyDescent="0.25">
      <c r="A550" s="329" t="s">
        <v>240</v>
      </c>
      <c r="B550" s="329"/>
      <c r="C550" s="42" t="s">
        <v>38</v>
      </c>
      <c r="D550" s="42" t="s">
        <v>38</v>
      </c>
      <c r="E550" s="42" t="s">
        <v>38</v>
      </c>
      <c r="F550" s="42" t="s">
        <v>38</v>
      </c>
      <c r="G550" s="43" t="s">
        <v>38</v>
      </c>
      <c r="H550" s="43" t="s">
        <v>38</v>
      </c>
      <c r="I550" s="44">
        <f>SUM(I551:I552)</f>
        <v>1438.12</v>
      </c>
      <c r="J550" s="44">
        <f t="shared" ref="J550:S550" si="111">SUM(J551:J552)</f>
        <v>1246.8600000000001</v>
      </c>
      <c r="K550" s="44">
        <f t="shared" si="111"/>
        <v>1159.8600000000001</v>
      </c>
      <c r="L550" s="45">
        <f t="shared" si="111"/>
        <v>51</v>
      </c>
      <c r="M550" s="44">
        <f t="shared" si="111"/>
        <v>775182.03999999992</v>
      </c>
      <c r="N550" s="44">
        <f t="shared" si="111"/>
        <v>0</v>
      </c>
      <c r="O550" s="44">
        <f t="shared" si="111"/>
        <v>0</v>
      </c>
      <c r="P550" s="44">
        <f t="shared" si="111"/>
        <v>0</v>
      </c>
      <c r="Q550" s="44">
        <f t="shared" si="111"/>
        <v>775182.03999999992</v>
      </c>
      <c r="R550" s="44">
        <f t="shared" si="111"/>
        <v>775182.03999999992</v>
      </c>
      <c r="S550" s="44">
        <f t="shared" si="111"/>
        <v>0</v>
      </c>
      <c r="T550" s="46" t="s">
        <v>39</v>
      </c>
      <c r="U550" s="46" t="s">
        <v>39</v>
      </c>
      <c r="V550" s="47" t="s">
        <v>39</v>
      </c>
      <c r="W550" s="57"/>
    </row>
    <row r="551" spans="1:23" s="48" customFormat="1" ht="45" x14ac:dyDescent="0.25">
      <c r="A551" s="49">
        <v>1</v>
      </c>
      <c r="B551" s="50" t="s">
        <v>590</v>
      </c>
      <c r="C551" s="49" t="s">
        <v>42</v>
      </c>
      <c r="D551" s="49">
        <v>1979</v>
      </c>
      <c r="E551" s="49">
        <v>2019</v>
      </c>
      <c r="F551" s="49" t="s">
        <v>64</v>
      </c>
      <c r="G551" s="51">
        <v>2</v>
      </c>
      <c r="H551" s="51">
        <v>2</v>
      </c>
      <c r="I551" s="52">
        <v>663.72</v>
      </c>
      <c r="J551" s="52">
        <v>515.88</v>
      </c>
      <c r="K551" s="52">
        <v>428.88</v>
      </c>
      <c r="L551" s="53">
        <v>23</v>
      </c>
      <c r="M551" s="52">
        <f t="shared" ref="M551:M552" si="112">SUM(N551:Q551)</f>
        <v>143944.84</v>
      </c>
      <c r="N551" s="52">
        <v>0</v>
      </c>
      <c r="O551" s="52">
        <v>0</v>
      </c>
      <c r="P551" s="52">
        <v>0</v>
      </c>
      <c r="Q551" s="52">
        <f>'Таблица 3 '!C542</f>
        <v>143944.84</v>
      </c>
      <c r="R551" s="52">
        <f>'Таблица 3 '!C542</f>
        <v>143944.84</v>
      </c>
      <c r="S551" s="52">
        <v>0</v>
      </c>
      <c r="T551" s="54">
        <f t="shared" si="106"/>
        <v>279.02775839342485</v>
      </c>
      <c r="U551" s="54">
        <v>279.02999999999997</v>
      </c>
      <c r="V551" s="56" t="s">
        <v>496</v>
      </c>
      <c r="W551" s="57"/>
    </row>
    <row r="552" spans="1:23" s="48" customFormat="1" ht="45" x14ac:dyDescent="0.25">
      <c r="A552" s="49">
        <v>2</v>
      </c>
      <c r="B552" s="50" t="s">
        <v>591</v>
      </c>
      <c r="C552" s="49" t="s">
        <v>42</v>
      </c>
      <c r="D552" s="49">
        <v>1972</v>
      </c>
      <c r="E552" s="49" t="s">
        <v>39</v>
      </c>
      <c r="F552" s="49" t="s">
        <v>64</v>
      </c>
      <c r="G552" s="51">
        <v>2</v>
      </c>
      <c r="H552" s="51">
        <v>2</v>
      </c>
      <c r="I552" s="52">
        <v>774.4</v>
      </c>
      <c r="J552" s="52">
        <v>730.98</v>
      </c>
      <c r="K552" s="52">
        <v>730.98</v>
      </c>
      <c r="L552" s="53">
        <v>28</v>
      </c>
      <c r="M552" s="52">
        <f t="shared" si="112"/>
        <v>631237.19999999995</v>
      </c>
      <c r="N552" s="52">
        <v>0</v>
      </c>
      <c r="O552" s="52">
        <v>0</v>
      </c>
      <c r="P552" s="52">
        <v>0</v>
      </c>
      <c r="Q552" s="52">
        <f>'Таблица 3 '!C543</f>
        <v>631237.19999999995</v>
      </c>
      <c r="R552" s="52">
        <f>'Таблица 3 '!C543</f>
        <v>631237.19999999995</v>
      </c>
      <c r="S552" s="52">
        <v>0</v>
      </c>
      <c r="T552" s="54">
        <f t="shared" si="106"/>
        <v>863.54920791266511</v>
      </c>
      <c r="U552" s="54">
        <v>863.55</v>
      </c>
      <c r="V552" s="56" t="s">
        <v>496</v>
      </c>
      <c r="W552" s="57"/>
    </row>
    <row r="553" spans="1:23" s="40" customFormat="1" ht="24.6" customHeight="1" x14ac:dyDescent="0.25">
      <c r="A553" s="329" t="s">
        <v>592</v>
      </c>
      <c r="B553" s="329"/>
      <c r="C553" s="42" t="s">
        <v>38</v>
      </c>
      <c r="D553" s="42" t="s">
        <v>38</v>
      </c>
      <c r="E553" s="42" t="s">
        <v>38</v>
      </c>
      <c r="F553" s="42" t="s">
        <v>38</v>
      </c>
      <c r="G553" s="43" t="s">
        <v>38</v>
      </c>
      <c r="H553" s="43" t="s">
        <v>38</v>
      </c>
      <c r="I553" s="44">
        <f>SUM(I554:I556)</f>
        <v>9162</v>
      </c>
      <c r="J553" s="44">
        <f t="shared" ref="J553:S553" si="113">SUM(J554:J556)</f>
        <v>5814.11</v>
      </c>
      <c r="K553" s="44">
        <f t="shared" si="113"/>
        <v>5474.5300000000007</v>
      </c>
      <c r="L553" s="45">
        <f t="shared" si="113"/>
        <v>299</v>
      </c>
      <c r="M553" s="44">
        <f t="shared" si="113"/>
        <v>4512919.0600000005</v>
      </c>
      <c r="N553" s="44">
        <f t="shared" si="113"/>
        <v>0</v>
      </c>
      <c r="O553" s="44">
        <f t="shared" si="113"/>
        <v>0</v>
      </c>
      <c r="P553" s="44">
        <f t="shared" si="113"/>
        <v>0</v>
      </c>
      <c r="Q553" s="44">
        <f t="shared" si="113"/>
        <v>4512919.0600000005</v>
      </c>
      <c r="R553" s="44">
        <f t="shared" si="113"/>
        <v>4512919.0600000005</v>
      </c>
      <c r="S553" s="44">
        <f t="shared" si="113"/>
        <v>0</v>
      </c>
      <c r="T553" s="46" t="s">
        <v>39</v>
      </c>
      <c r="U553" s="46" t="s">
        <v>39</v>
      </c>
      <c r="V553" s="47" t="s">
        <v>39</v>
      </c>
      <c r="W553" s="57"/>
    </row>
    <row r="554" spans="1:23" s="48" customFormat="1" ht="48" customHeight="1" x14ac:dyDescent="0.25">
      <c r="A554" s="49">
        <v>1</v>
      </c>
      <c r="B554" s="50" t="s">
        <v>593</v>
      </c>
      <c r="C554" s="49" t="s">
        <v>51</v>
      </c>
      <c r="D554" s="49">
        <v>1982</v>
      </c>
      <c r="E554" s="49" t="s">
        <v>39</v>
      </c>
      <c r="F554" s="49" t="s">
        <v>64</v>
      </c>
      <c r="G554" s="51">
        <v>4</v>
      </c>
      <c r="H554" s="51">
        <v>1</v>
      </c>
      <c r="I554" s="52">
        <v>1050</v>
      </c>
      <c r="J554" s="52">
        <v>802.7</v>
      </c>
      <c r="K554" s="52">
        <v>802.7</v>
      </c>
      <c r="L554" s="53">
        <v>46</v>
      </c>
      <c r="M554" s="52">
        <f t="shared" ref="M554:M556" si="114">SUM(N554:Q554)</f>
        <v>810723.4</v>
      </c>
      <c r="N554" s="52">
        <v>0</v>
      </c>
      <c r="O554" s="52">
        <v>0</v>
      </c>
      <c r="P554" s="52">
        <v>0</v>
      </c>
      <c r="Q554" s="52">
        <f>'Таблица 3 '!C545</f>
        <v>810723.4</v>
      </c>
      <c r="R554" s="52">
        <f t="shared" ref="R554:R556" si="115">Q554</f>
        <v>810723.4</v>
      </c>
      <c r="S554" s="52">
        <v>0</v>
      </c>
      <c r="T554" s="54">
        <f t="shared" si="106"/>
        <v>1009.9955151364146</v>
      </c>
      <c r="U554" s="54">
        <v>1009.9955151364146</v>
      </c>
      <c r="V554" s="56" t="s">
        <v>496</v>
      </c>
      <c r="W554" s="57"/>
    </row>
    <row r="555" spans="1:23" s="48" customFormat="1" ht="48" customHeight="1" x14ac:dyDescent="0.25">
      <c r="A555" s="49">
        <v>2</v>
      </c>
      <c r="B555" s="50" t="s">
        <v>594</v>
      </c>
      <c r="C555" s="49" t="s">
        <v>51</v>
      </c>
      <c r="D555" s="49">
        <v>1983</v>
      </c>
      <c r="E555" s="49" t="s">
        <v>39</v>
      </c>
      <c r="F555" s="49" t="s">
        <v>64</v>
      </c>
      <c r="G555" s="51">
        <v>3</v>
      </c>
      <c r="H555" s="51">
        <v>5</v>
      </c>
      <c r="I555" s="52">
        <v>4498</v>
      </c>
      <c r="J555" s="52">
        <v>2644.24</v>
      </c>
      <c r="K555" s="52">
        <v>2541.6</v>
      </c>
      <c r="L555" s="53">
        <v>120</v>
      </c>
      <c r="M555" s="52">
        <f t="shared" si="114"/>
        <v>1777067.6</v>
      </c>
      <c r="N555" s="52">
        <v>0</v>
      </c>
      <c r="O555" s="52">
        <v>0</v>
      </c>
      <c r="P555" s="52">
        <v>0</v>
      </c>
      <c r="Q555" s="52">
        <f>'Таблица 3 '!C546</f>
        <v>1777067.6</v>
      </c>
      <c r="R555" s="52">
        <f t="shared" si="115"/>
        <v>1777067.6</v>
      </c>
      <c r="S555" s="52">
        <v>0</v>
      </c>
      <c r="T555" s="54">
        <f t="shared" si="106"/>
        <v>672.05230992648183</v>
      </c>
      <c r="U555" s="54">
        <v>672.05230992648183</v>
      </c>
      <c r="V555" s="56" t="s">
        <v>496</v>
      </c>
      <c r="W555" s="57"/>
    </row>
    <row r="556" spans="1:23" s="48" customFormat="1" ht="45" x14ac:dyDescent="0.25">
      <c r="A556" s="49">
        <v>3</v>
      </c>
      <c r="B556" s="50" t="s">
        <v>595</v>
      </c>
      <c r="C556" s="49" t="s">
        <v>42</v>
      </c>
      <c r="D556" s="49" t="s">
        <v>70</v>
      </c>
      <c r="E556" s="49" t="s">
        <v>39</v>
      </c>
      <c r="F556" s="49" t="s">
        <v>64</v>
      </c>
      <c r="G556" s="51">
        <v>5</v>
      </c>
      <c r="H556" s="51">
        <v>4</v>
      </c>
      <c r="I556" s="52">
        <v>3614</v>
      </c>
      <c r="J556" s="52">
        <v>2367.17</v>
      </c>
      <c r="K556" s="52">
        <v>2130.23</v>
      </c>
      <c r="L556" s="53">
        <v>133</v>
      </c>
      <c r="M556" s="52">
        <f t="shared" si="114"/>
        <v>1925128.06</v>
      </c>
      <c r="N556" s="52">
        <v>0</v>
      </c>
      <c r="O556" s="52">
        <v>0</v>
      </c>
      <c r="P556" s="52">
        <v>0</v>
      </c>
      <c r="Q556" s="52">
        <f>'Таблица 3 '!C547</f>
        <v>1925128.06</v>
      </c>
      <c r="R556" s="52">
        <f t="shared" si="115"/>
        <v>1925128.06</v>
      </c>
      <c r="S556" s="52">
        <v>0</v>
      </c>
      <c r="T556" s="54">
        <f t="shared" si="106"/>
        <v>813.26143031552442</v>
      </c>
      <c r="U556" s="54">
        <v>813.26</v>
      </c>
      <c r="V556" s="56" t="s">
        <v>496</v>
      </c>
      <c r="W556" s="57"/>
    </row>
    <row r="557" spans="1:23" s="40" customFormat="1" ht="21" customHeight="1" x14ac:dyDescent="0.25">
      <c r="A557" s="329" t="s">
        <v>242</v>
      </c>
      <c r="B557" s="329"/>
      <c r="C557" s="42" t="s">
        <v>38</v>
      </c>
      <c r="D557" s="42" t="s">
        <v>38</v>
      </c>
      <c r="E557" s="42" t="s">
        <v>38</v>
      </c>
      <c r="F557" s="42" t="s">
        <v>38</v>
      </c>
      <c r="G557" s="43" t="s">
        <v>38</v>
      </c>
      <c r="H557" s="43" t="s">
        <v>38</v>
      </c>
      <c r="I557" s="44">
        <f>SUM(I558:I562)</f>
        <v>4997.24</v>
      </c>
      <c r="J557" s="44">
        <f t="shared" ref="J557:S557" si="116">SUM(J558:J562)</f>
        <v>4903.4799999999996</v>
      </c>
      <c r="K557" s="44">
        <f t="shared" si="116"/>
        <v>3983.37</v>
      </c>
      <c r="L557" s="45">
        <f t="shared" si="116"/>
        <v>139</v>
      </c>
      <c r="M557" s="44">
        <f t="shared" si="116"/>
        <v>10871556.859999999</v>
      </c>
      <c r="N557" s="44">
        <f t="shared" si="116"/>
        <v>0</v>
      </c>
      <c r="O557" s="44">
        <f t="shared" si="116"/>
        <v>0</v>
      </c>
      <c r="P557" s="44">
        <f t="shared" si="116"/>
        <v>0</v>
      </c>
      <c r="Q557" s="44">
        <f t="shared" si="116"/>
        <v>10871556.859999999</v>
      </c>
      <c r="R557" s="44">
        <f t="shared" si="116"/>
        <v>10871556.859999999</v>
      </c>
      <c r="S557" s="44">
        <f t="shared" si="116"/>
        <v>0</v>
      </c>
      <c r="T557" s="46" t="s">
        <v>39</v>
      </c>
      <c r="U557" s="46" t="s">
        <v>39</v>
      </c>
      <c r="V557" s="47" t="s">
        <v>39</v>
      </c>
      <c r="W557" s="57"/>
    </row>
    <row r="558" spans="1:23" s="48" customFormat="1" ht="45" x14ac:dyDescent="0.25">
      <c r="A558" s="49">
        <v>1</v>
      </c>
      <c r="B558" s="50" t="s">
        <v>596</v>
      </c>
      <c r="C558" s="49" t="s">
        <v>42</v>
      </c>
      <c r="D558" s="49" t="s">
        <v>312</v>
      </c>
      <c r="E558" s="49" t="s">
        <v>39</v>
      </c>
      <c r="F558" s="49" t="s">
        <v>39</v>
      </c>
      <c r="G558" s="51">
        <v>2</v>
      </c>
      <c r="H558" s="51">
        <v>2</v>
      </c>
      <c r="I558" s="52">
        <v>791.68</v>
      </c>
      <c r="J558" s="52">
        <v>791.68</v>
      </c>
      <c r="K558" s="52">
        <v>637.98</v>
      </c>
      <c r="L558" s="53">
        <v>24</v>
      </c>
      <c r="M558" s="52">
        <f t="shared" ref="M558:M562" si="117">SUM(N558:Q558)</f>
        <v>150351.76</v>
      </c>
      <c r="N558" s="52">
        <v>0</v>
      </c>
      <c r="O558" s="52">
        <v>0</v>
      </c>
      <c r="P558" s="52">
        <v>0</v>
      </c>
      <c r="Q558" s="52">
        <f>'Таблица 3 '!C549</f>
        <v>150351.76</v>
      </c>
      <c r="R558" s="52">
        <f t="shared" ref="R558:R562" si="118">Q558</f>
        <v>150351.76</v>
      </c>
      <c r="S558" s="52">
        <v>0</v>
      </c>
      <c r="T558" s="54">
        <f t="shared" si="106"/>
        <v>189.91481406628944</v>
      </c>
      <c r="U558" s="54">
        <v>189.91</v>
      </c>
      <c r="V558" s="56" t="s">
        <v>496</v>
      </c>
      <c r="W558" s="57"/>
    </row>
    <row r="559" spans="1:23" s="48" customFormat="1" ht="45" x14ac:dyDescent="0.25">
      <c r="A559" s="49">
        <v>2</v>
      </c>
      <c r="B559" s="50" t="s">
        <v>597</v>
      </c>
      <c r="C559" s="49" t="s">
        <v>42</v>
      </c>
      <c r="D559" s="49">
        <v>1976</v>
      </c>
      <c r="E559" s="49" t="s">
        <v>39</v>
      </c>
      <c r="F559" s="49" t="s">
        <v>39</v>
      </c>
      <c r="G559" s="51">
        <v>2</v>
      </c>
      <c r="H559" s="51">
        <v>2</v>
      </c>
      <c r="I559" s="52">
        <v>1146.1500000000001</v>
      </c>
      <c r="J559" s="52">
        <v>1146.1500000000001</v>
      </c>
      <c r="K559" s="52">
        <v>1096.6400000000001</v>
      </c>
      <c r="L559" s="53">
        <v>49</v>
      </c>
      <c r="M559" s="52">
        <f t="shared" si="117"/>
        <v>218965.97</v>
      </c>
      <c r="N559" s="52">
        <v>0</v>
      </c>
      <c r="O559" s="52">
        <v>0</v>
      </c>
      <c r="P559" s="52">
        <v>0</v>
      </c>
      <c r="Q559" s="52">
        <f>'Таблица 3 '!C550</f>
        <v>218965.97</v>
      </c>
      <c r="R559" s="52">
        <f t="shared" si="118"/>
        <v>218965.97</v>
      </c>
      <c r="S559" s="52">
        <v>0</v>
      </c>
      <c r="T559" s="54">
        <f t="shared" ref="T559:T622" si="119">M559/J559</f>
        <v>191.04477598918115</v>
      </c>
      <c r="U559" s="54">
        <v>319.57</v>
      </c>
      <c r="V559" s="56" t="s">
        <v>496</v>
      </c>
      <c r="W559" s="57"/>
    </row>
    <row r="560" spans="1:23" s="48" customFormat="1" ht="45" x14ac:dyDescent="0.25">
      <c r="A560" s="49">
        <v>3</v>
      </c>
      <c r="B560" s="50" t="s">
        <v>598</v>
      </c>
      <c r="C560" s="49" t="s">
        <v>42</v>
      </c>
      <c r="D560" s="49">
        <v>1991</v>
      </c>
      <c r="E560" s="49" t="s">
        <v>39</v>
      </c>
      <c r="F560" s="49" t="s">
        <v>64</v>
      </c>
      <c r="G560" s="51">
        <v>2</v>
      </c>
      <c r="H560" s="51">
        <v>3</v>
      </c>
      <c r="I560" s="52">
        <v>1054.43</v>
      </c>
      <c r="J560" s="52">
        <v>960.67</v>
      </c>
      <c r="K560" s="52">
        <v>960.67</v>
      </c>
      <c r="L560" s="53">
        <v>26</v>
      </c>
      <c r="M560" s="52">
        <f t="shared" si="117"/>
        <v>7738068.25</v>
      </c>
      <c r="N560" s="52">
        <v>0</v>
      </c>
      <c r="O560" s="52">
        <v>0</v>
      </c>
      <c r="P560" s="52">
        <v>0</v>
      </c>
      <c r="Q560" s="52">
        <f>'Таблица 3 '!C551</f>
        <v>7738068.25</v>
      </c>
      <c r="R560" s="52">
        <f t="shared" si="118"/>
        <v>7738068.25</v>
      </c>
      <c r="S560" s="52">
        <v>0</v>
      </c>
      <c r="T560" s="54">
        <f t="shared" si="119"/>
        <v>8054.8661350932161</v>
      </c>
      <c r="U560" s="54">
        <v>8327.3799999999992</v>
      </c>
      <c r="V560" s="56" t="s">
        <v>496</v>
      </c>
      <c r="W560" s="57"/>
    </row>
    <row r="561" spans="1:23" s="48" customFormat="1" ht="45" x14ac:dyDescent="0.25">
      <c r="A561" s="49">
        <v>4</v>
      </c>
      <c r="B561" s="50" t="s">
        <v>599</v>
      </c>
      <c r="C561" s="49" t="s">
        <v>42</v>
      </c>
      <c r="D561" s="49">
        <v>1956</v>
      </c>
      <c r="E561" s="49" t="s">
        <v>39</v>
      </c>
      <c r="F561" s="49" t="s">
        <v>64</v>
      </c>
      <c r="G561" s="51">
        <v>2</v>
      </c>
      <c r="H561" s="51">
        <v>2</v>
      </c>
      <c r="I561" s="52">
        <v>813.29</v>
      </c>
      <c r="J561" s="52">
        <v>813.29</v>
      </c>
      <c r="K561" s="52">
        <v>705.89</v>
      </c>
      <c r="L561" s="53">
        <v>20</v>
      </c>
      <c r="M561" s="52">
        <f t="shared" si="117"/>
        <v>137657.26</v>
      </c>
      <c r="N561" s="52">
        <v>0</v>
      </c>
      <c r="O561" s="52">
        <v>0</v>
      </c>
      <c r="P561" s="52">
        <v>0</v>
      </c>
      <c r="Q561" s="52">
        <f>'Таблица 3 '!C552</f>
        <v>137657.26</v>
      </c>
      <c r="R561" s="52">
        <f t="shared" si="118"/>
        <v>137657.26</v>
      </c>
      <c r="S561" s="52">
        <v>0</v>
      </c>
      <c r="T561" s="54">
        <f t="shared" si="119"/>
        <v>169.25974744556063</v>
      </c>
      <c r="U561" s="54">
        <v>169.26</v>
      </c>
      <c r="V561" s="56" t="s">
        <v>496</v>
      </c>
      <c r="W561" s="57"/>
    </row>
    <row r="562" spans="1:23" s="48" customFormat="1" ht="45" x14ac:dyDescent="0.25">
      <c r="A562" s="49">
        <v>5</v>
      </c>
      <c r="B562" s="50" t="s">
        <v>600</v>
      </c>
      <c r="C562" s="49" t="s">
        <v>42</v>
      </c>
      <c r="D562" s="49">
        <v>1975</v>
      </c>
      <c r="E562" s="49">
        <v>2018</v>
      </c>
      <c r="F562" s="49" t="s">
        <v>64</v>
      </c>
      <c r="G562" s="51">
        <v>3</v>
      </c>
      <c r="H562" s="51">
        <v>2</v>
      </c>
      <c r="I562" s="52">
        <v>1191.69</v>
      </c>
      <c r="J562" s="52">
        <v>1191.69</v>
      </c>
      <c r="K562" s="52">
        <v>582.19000000000005</v>
      </c>
      <c r="L562" s="53">
        <v>20</v>
      </c>
      <c r="M562" s="52">
        <f t="shared" si="117"/>
        <v>2626513.62</v>
      </c>
      <c r="N562" s="52">
        <v>0</v>
      </c>
      <c r="O562" s="52">
        <v>0</v>
      </c>
      <c r="P562" s="52">
        <v>0</v>
      </c>
      <c r="Q562" s="52">
        <f>'Таблица 3 '!C553</f>
        <v>2626513.62</v>
      </c>
      <c r="R562" s="52">
        <f t="shared" si="118"/>
        <v>2626513.62</v>
      </c>
      <c r="S562" s="52">
        <v>0</v>
      </c>
      <c r="T562" s="54">
        <f t="shared" si="119"/>
        <v>2204.0242177076252</v>
      </c>
      <c r="U562" s="54">
        <v>2204.02</v>
      </c>
      <c r="V562" s="56" t="s">
        <v>496</v>
      </c>
      <c r="W562" s="57"/>
    </row>
    <row r="563" spans="1:23" s="40" customFormat="1" ht="26.45" customHeight="1" x14ac:dyDescent="0.25">
      <c r="A563" s="329" t="s">
        <v>601</v>
      </c>
      <c r="B563" s="329"/>
      <c r="C563" s="42" t="s">
        <v>38</v>
      </c>
      <c r="D563" s="42" t="s">
        <v>38</v>
      </c>
      <c r="E563" s="42" t="s">
        <v>38</v>
      </c>
      <c r="F563" s="42" t="s">
        <v>38</v>
      </c>
      <c r="G563" s="43" t="s">
        <v>38</v>
      </c>
      <c r="H563" s="43" t="s">
        <v>38</v>
      </c>
      <c r="I563" s="44">
        <f>SUM(I564:I596)</f>
        <v>69920.85000000002</v>
      </c>
      <c r="J563" s="44">
        <f t="shared" ref="J563:S563" si="120">SUM(J564:J596)</f>
        <v>56090.75</v>
      </c>
      <c r="K563" s="44">
        <f t="shared" si="120"/>
        <v>43040.250000000007</v>
      </c>
      <c r="L563" s="45">
        <f t="shared" si="120"/>
        <v>2083</v>
      </c>
      <c r="M563" s="44">
        <f t="shared" si="120"/>
        <v>70476050.099999994</v>
      </c>
      <c r="N563" s="44">
        <f t="shared" si="120"/>
        <v>0</v>
      </c>
      <c r="O563" s="44">
        <f t="shared" si="120"/>
        <v>0</v>
      </c>
      <c r="P563" s="44">
        <f t="shared" si="120"/>
        <v>0</v>
      </c>
      <c r="Q563" s="44">
        <f t="shared" si="120"/>
        <v>70476050.099999994</v>
      </c>
      <c r="R563" s="44">
        <f t="shared" si="120"/>
        <v>70476050.099999994</v>
      </c>
      <c r="S563" s="44">
        <f t="shared" si="120"/>
        <v>0</v>
      </c>
      <c r="T563" s="46" t="s">
        <v>39</v>
      </c>
      <c r="U563" s="46" t="s">
        <v>39</v>
      </c>
      <c r="V563" s="47" t="s">
        <v>39</v>
      </c>
      <c r="W563" s="57"/>
    </row>
    <row r="564" spans="1:23" s="48" customFormat="1" ht="44.25" customHeight="1" x14ac:dyDescent="0.25">
      <c r="A564" s="49">
        <v>1</v>
      </c>
      <c r="B564" s="50" t="s">
        <v>602</v>
      </c>
      <c r="C564" s="49" t="s">
        <v>211</v>
      </c>
      <c r="D564" s="49">
        <v>1984</v>
      </c>
      <c r="E564" s="49" t="s">
        <v>39</v>
      </c>
      <c r="F564" s="49" t="s">
        <v>49</v>
      </c>
      <c r="G564" s="51">
        <v>5</v>
      </c>
      <c r="H564" s="51">
        <v>4</v>
      </c>
      <c r="I564" s="52">
        <v>4434.2</v>
      </c>
      <c r="J564" s="52">
        <v>3660.8</v>
      </c>
      <c r="K564" s="52">
        <v>773.4</v>
      </c>
      <c r="L564" s="53">
        <v>80</v>
      </c>
      <c r="M564" s="52">
        <f t="shared" ref="M564:M596" si="121">SUM(N564:Q564)</f>
        <v>1063970.08</v>
      </c>
      <c r="N564" s="52">
        <v>0</v>
      </c>
      <c r="O564" s="52">
        <v>0</v>
      </c>
      <c r="P564" s="52">
        <v>0</v>
      </c>
      <c r="Q564" s="52">
        <f>'Таблица 3 '!C555</f>
        <v>1063970.08</v>
      </c>
      <c r="R564" s="52">
        <f t="shared" ref="R564:R596" si="122">Q564</f>
        <v>1063970.08</v>
      </c>
      <c r="S564" s="52">
        <v>0</v>
      </c>
      <c r="T564" s="54">
        <f t="shared" si="119"/>
        <v>290.6386800699301</v>
      </c>
      <c r="U564" s="54">
        <v>290.6386800699301</v>
      </c>
      <c r="V564" s="56" t="s">
        <v>496</v>
      </c>
      <c r="W564" s="57"/>
    </row>
    <row r="565" spans="1:23" s="48" customFormat="1" ht="44.25" customHeight="1" x14ac:dyDescent="0.25">
      <c r="A565" s="49">
        <v>2</v>
      </c>
      <c r="B565" s="50" t="s">
        <v>603</v>
      </c>
      <c r="C565" s="49" t="s">
        <v>211</v>
      </c>
      <c r="D565" s="49">
        <v>1972</v>
      </c>
      <c r="E565" s="49" t="s">
        <v>39</v>
      </c>
      <c r="F565" s="49" t="s">
        <v>49</v>
      </c>
      <c r="G565" s="51">
        <v>5</v>
      </c>
      <c r="H565" s="51">
        <v>4</v>
      </c>
      <c r="I565" s="52">
        <v>337</v>
      </c>
      <c r="J565" s="52">
        <v>3308.7</v>
      </c>
      <c r="K565" s="52">
        <v>262.7</v>
      </c>
      <c r="L565" s="53">
        <v>82</v>
      </c>
      <c r="M565" s="52">
        <f t="shared" si="121"/>
        <v>958790.32</v>
      </c>
      <c r="N565" s="52">
        <v>0</v>
      </c>
      <c r="O565" s="52">
        <v>0</v>
      </c>
      <c r="P565" s="52">
        <v>0</v>
      </c>
      <c r="Q565" s="52">
        <f>'Таблица 3 '!C556</f>
        <v>958790.32</v>
      </c>
      <c r="R565" s="52">
        <f t="shared" si="122"/>
        <v>958790.32</v>
      </c>
      <c r="S565" s="52">
        <v>0</v>
      </c>
      <c r="T565" s="54">
        <f t="shared" si="119"/>
        <v>289.77855955511228</v>
      </c>
      <c r="U565" s="54">
        <v>289.77855955511228</v>
      </c>
      <c r="V565" s="56" t="s">
        <v>496</v>
      </c>
      <c r="W565" s="57"/>
    </row>
    <row r="566" spans="1:23" s="48" customFormat="1" ht="44.25" customHeight="1" x14ac:dyDescent="0.25">
      <c r="A566" s="49">
        <v>3</v>
      </c>
      <c r="B566" s="50" t="s">
        <v>604</v>
      </c>
      <c r="C566" s="49" t="s">
        <v>211</v>
      </c>
      <c r="D566" s="49">
        <v>1975</v>
      </c>
      <c r="E566" s="49" t="s">
        <v>39</v>
      </c>
      <c r="F566" s="49" t="s">
        <v>49</v>
      </c>
      <c r="G566" s="51">
        <v>5</v>
      </c>
      <c r="H566" s="51">
        <v>4</v>
      </c>
      <c r="I566" s="52">
        <v>3264.9</v>
      </c>
      <c r="J566" s="52">
        <v>1267.2</v>
      </c>
      <c r="K566" s="52">
        <v>197.7</v>
      </c>
      <c r="L566" s="53">
        <v>81</v>
      </c>
      <c r="M566" s="52">
        <f t="shared" si="121"/>
        <v>954325.5</v>
      </c>
      <c r="N566" s="52">
        <v>0</v>
      </c>
      <c r="O566" s="52">
        <v>0</v>
      </c>
      <c r="P566" s="52">
        <v>0</v>
      </c>
      <c r="Q566" s="52">
        <f>'Таблица 3 '!C557</f>
        <v>954325.5</v>
      </c>
      <c r="R566" s="52">
        <f t="shared" si="122"/>
        <v>954325.5</v>
      </c>
      <c r="S566" s="52">
        <v>0</v>
      </c>
      <c r="T566" s="54">
        <f t="shared" si="119"/>
        <v>753.09777462121212</v>
      </c>
      <c r="U566" s="54">
        <v>753.09777462121212</v>
      </c>
      <c r="V566" s="56" t="s">
        <v>496</v>
      </c>
      <c r="W566" s="57"/>
    </row>
    <row r="567" spans="1:23" s="48" customFormat="1" ht="44.25" customHeight="1" x14ac:dyDescent="0.25">
      <c r="A567" s="49">
        <v>4</v>
      </c>
      <c r="B567" s="50" t="s">
        <v>605</v>
      </c>
      <c r="C567" s="49" t="s">
        <v>211</v>
      </c>
      <c r="D567" s="49">
        <v>1975</v>
      </c>
      <c r="E567" s="49" t="s">
        <v>39</v>
      </c>
      <c r="F567" s="49" t="s">
        <v>49</v>
      </c>
      <c r="G567" s="51">
        <v>5</v>
      </c>
      <c r="H567" s="51">
        <v>4</v>
      </c>
      <c r="I567" s="52">
        <v>3671.8</v>
      </c>
      <c r="J567" s="52">
        <v>3337</v>
      </c>
      <c r="K567" s="52">
        <v>262.39999999999998</v>
      </c>
      <c r="L567" s="53">
        <v>80</v>
      </c>
      <c r="M567" s="52">
        <f t="shared" si="121"/>
        <v>1116852.6399999999</v>
      </c>
      <c r="N567" s="52">
        <v>0</v>
      </c>
      <c r="O567" s="52">
        <v>0</v>
      </c>
      <c r="P567" s="52">
        <v>0</v>
      </c>
      <c r="Q567" s="52">
        <f>'Таблица 3 '!C558</f>
        <v>1116852.6399999999</v>
      </c>
      <c r="R567" s="52">
        <f t="shared" si="122"/>
        <v>1116852.6399999999</v>
      </c>
      <c r="S567" s="52">
        <v>0</v>
      </c>
      <c r="T567" s="54">
        <f t="shared" si="119"/>
        <v>334.68763560083903</v>
      </c>
      <c r="U567" s="54">
        <v>334.68763560083903</v>
      </c>
      <c r="V567" s="56" t="s">
        <v>496</v>
      </c>
      <c r="W567" s="57"/>
    </row>
    <row r="568" spans="1:23" s="48" customFormat="1" ht="44.25" customHeight="1" x14ac:dyDescent="0.25">
      <c r="A568" s="49">
        <v>5</v>
      </c>
      <c r="B568" s="50" t="s">
        <v>606</v>
      </c>
      <c r="C568" s="49" t="s">
        <v>211</v>
      </c>
      <c r="D568" s="49">
        <v>1979</v>
      </c>
      <c r="E568" s="49" t="s">
        <v>39</v>
      </c>
      <c r="F568" s="49" t="s">
        <v>49</v>
      </c>
      <c r="G568" s="51">
        <v>5</v>
      </c>
      <c r="H568" s="51">
        <v>4</v>
      </c>
      <c r="I568" s="52">
        <v>3676.8</v>
      </c>
      <c r="J568" s="52">
        <v>1627.5</v>
      </c>
      <c r="K568" s="52">
        <v>259.3</v>
      </c>
      <c r="L568" s="53">
        <v>80</v>
      </c>
      <c r="M568" s="52">
        <f t="shared" si="121"/>
        <v>1116994.48</v>
      </c>
      <c r="N568" s="52">
        <v>0</v>
      </c>
      <c r="O568" s="52">
        <v>0</v>
      </c>
      <c r="P568" s="52">
        <v>0</v>
      </c>
      <c r="Q568" s="52">
        <f>'Таблица 3 '!C559</f>
        <v>1116994.48</v>
      </c>
      <c r="R568" s="52">
        <f t="shared" si="122"/>
        <v>1116994.48</v>
      </c>
      <c r="S568" s="52">
        <v>0</v>
      </c>
      <c r="T568" s="54">
        <f t="shared" si="119"/>
        <v>686.32533333333333</v>
      </c>
      <c r="U568" s="54">
        <v>686.32533333333333</v>
      </c>
      <c r="V568" s="56" t="s">
        <v>496</v>
      </c>
      <c r="W568" s="57"/>
    </row>
    <row r="569" spans="1:23" s="48" customFormat="1" ht="45" x14ac:dyDescent="0.25">
      <c r="A569" s="49">
        <v>6</v>
      </c>
      <c r="B569" s="50" t="s">
        <v>339</v>
      </c>
      <c r="C569" s="49" t="s">
        <v>42</v>
      </c>
      <c r="D569" s="49">
        <v>1971</v>
      </c>
      <c r="E569" s="49" t="s">
        <v>39</v>
      </c>
      <c r="F569" s="49" t="s">
        <v>64</v>
      </c>
      <c r="G569" s="51">
        <v>5</v>
      </c>
      <c r="H569" s="51">
        <v>4</v>
      </c>
      <c r="I569" s="52">
        <v>4306.42</v>
      </c>
      <c r="J569" s="52">
        <v>3141.12</v>
      </c>
      <c r="K569" s="52">
        <v>3012.72</v>
      </c>
      <c r="L569" s="53">
        <v>76</v>
      </c>
      <c r="M569" s="52">
        <f t="shared" si="121"/>
        <v>3169582.4800000004</v>
      </c>
      <c r="N569" s="52">
        <v>0</v>
      </c>
      <c r="O569" s="52">
        <v>0</v>
      </c>
      <c r="P569" s="52">
        <v>0</v>
      </c>
      <c r="Q569" s="52">
        <f>'Таблица 3 '!C560</f>
        <v>3169582.4800000004</v>
      </c>
      <c r="R569" s="52">
        <f t="shared" si="122"/>
        <v>3169582.4800000004</v>
      </c>
      <c r="S569" s="52">
        <v>0</v>
      </c>
      <c r="T569" s="54">
        <f t="shared" si="119"/>
        <v>1009.06125203749</v>
      </c>
      <c r="U569" s="54">
        <v>1009.06125203749</v>
      </c>
      <c r="V569" s="56" t="s">
        <v>496</v>
      </c>
      <c r="W569" s="57"/>
    </row>
    <row r="570" spans="1:23" s="48" customFormat="1" ht="45" x14ac:dyDescent="0.25">
      <c r="A570" s="49">
        <v>7</v>
      </c>
      <c r="B570" s="50" t="s">
        <v>340</v>
      </c>
      <c r="C570" s="49" t="s">
        <v>42</v>
      </c>
      <c r="D570" s="49">
        <v>1970</v>
      </c>
      <c r="E570" s="49" t="s">
        <v>39</v>
      </c>
      <c r="F570" s="49" t="s">
        <v>64</v>
      </c>
      <c r="G570" s="51">
        <v>2</v>
      </c>
      <c r="H570" s="51">
        <v>2</v>
      </c>
      <c r="I570" s="52">
        <v>836.2</v>
      </c>
      <c r="J570" s="52">
        <v>732.9</v>
      </c>
      <c r="K570" s="52">
        <v>732.9</v>
      </c>
      <c r="L570" s="53">
        <v>31</v>
      </c>
      <c r="M570" s="52">
        <f t="shared" si="121"/>
        <v>441753.8</v>
      </c>
      <c r="N570" s="52">
        <v>0</v>
      </c>
      <c r="O570" s="52">
        <v>0</v>
      </c>
      <c r="P570" s="52">
        <v>0</v>
      </c>
      <c r="Q570" s="52">
        <f>'Таблица 3 '!C561</f>
        <v>441753.8</v>
      </c>
      <c r="R570" s="52">
        <f t="shared" si="122"/>
        <v>441753.8</v>
      </c>
      <c r="S570" s="52">
        <v>0</v>
      </c>
      <c r="T570" s="54">
        <f t="shared" si="119"/>
        <v>602.74771455860287</v>
      </c>
      <c r="U570" s="54">
        <v>602.74771455860287</v>
      </c>
      <c r="V570" s="56" t="s">
        <v>496</v>
      </c>
      <c r="W570" s="57"/>
    </row>
    <row r="571" spans="1:23" s="48" customFormat="1" ht="45" x14ac:dyDescent="0.25">
      <c r="A571" s="49">
        <v>8</v>
      </c>
      <c r="B571" s="50" t="s">
        <v>607</v>
      </c>
      <c r="C571" s="49" t="s">
        <v>42</v>
      </c>
      <c r="D571" s="49">
        <v>1966</v>
      </c>
      <c r="E571" s="49" t="s">
        <v>39</v>
      </c>
      <c r="F571" s="49" t="s">
        <v>64</v>
      </c>
      <c r="G571" s="51">
        <v>2</v>
      </c>
      <c r="H571" s="51">
        <v>2</v>
      </c>
      <c r="I571" s="52">
        <v>393.9</v>
      </c>
      <c r="J571" s="52">
        <v>364.4</v>
      </c>
      <c r="K571" s="52">
        <v>322.2</v>
      </c>
      <c r="L571" s="53">
        <v>19</v>
      </c>
      <c r="M571" s="52">
        <f t="shared" si="121"/>
        <v>2065904.43</v>
      </c>
      <c r="N571" s="52">
        <v>0</v>
      </c>
      <c r="O571" s="52">
        <v>0</v>
      </c>
      <c r="P571" s="52">
        <v>0</v>
      </c>
      <c r="Q571" s="52">
        <f>'Таблица 3 '!C562</f>
        <v>2065904.43</v>
      </c>
      <c r="R571" s="52">
        <f t="shared" si="122"/>
        <v>2065904.43</v>
      </c>
      <c r="S571" s="52">
        <v>0</v>
      </c>
      <c r="T571" s="54">
        <f t="shared" si="119"/>
        <v>5669.3315861690453</v>
      </c>
      <c r="U571" s="54">
        <v>5669.3315861690453</v>
      </c>
      <c r="V571" s="56" t="s">
        <v>496</v>
      </c>
      <c r="W571" s="57"/>
    </row>
    <row r="572" spans="1:23" s="48" customFormat="1" ht="45" x14ac:dyDescent="0.25">
      <c r="A572" s="49">
        <v>9</v>
      </c>
      <c r="B572" s="50" t="s">
        <v>608</v>
      </c>
      <c r="C572" s="49" t="s">
        <v>42</v>
      </c>
      <c r="D572" s="49">
        <v>1984</v>
      </c>
      <c r="E572" s="49" t="s">
        <v>39</v>
      </c>
      <c r="F572" s="49" t="s">
        <v>49</v>
      </c>
      <c r="G572" s="51">
        <v>5</v>
      </c>
      <c r="H572" s="51">
        <v>4</v>
      </c>
      <c r="I572" s="52">
        <v>3964.1</v>
      </c>
      <c r="J572" s="52">
        <v>2845.7</v>
      </c>
      <c r="K572" s="52">
        <v>2845.7</v>
      </c>
      <c r="L572" s="53">
        <v>153</v>
      </c>
      <c r="M572" s="52">
        <f t="shared" si="121"/>
        <v>1828422.6</v>
      </c>
      <c r="N572" s="52">
        <v>0</v>
      </c>
      <c r="O572" s="52">
        <v>0</v>
      </c>
      <c r="P572" s="52">
        <v>0</v>
      </c>
      <c r="Q572" s="52">
        <f>'Таблица 3 '!C563</f>
        <v>1828422.6</v>
      </c>
      <c r="R572" s="52">
        <f t="shared" si="122"/>
        <v>1828422.6</v>
      </c>
      <c r="S572" s="52">
        <v>0</v>
      </c>
      <c r="T572" s="54">
        <f t="shared" si="119"/>
        <v>642.52120743578041</v>
      </c>
      <c r="U572" s="54">
        <v>642.52120743578041</v>
      </c>
      <c r="V572" s="56" t="s">
        <v>496</v>
      </c>
      <c r="W572" s="57"/>
    </row>
    <row r="573" spans="1:23" s="48" customFormat="1" ht="45" x14ac:dyDescent="0.25">
      <c r="A573" s="49">
        <v>10</v>
      </c>
      <c r="B573" s="50" t="s">
        <v>609</v>
      </c>
      <c r="C573" s="49" t="s">
        <v>42</v>
      </c>
      <c r="D573" s="49">
        <v>1979</v>
      </c>
      <c r="E573" s="49" t="s">
        <v>39</v>
      </c>
      <c r="F573" s="49" t="s">
        <v>64</v>
      </c>
      <c r="G573" s="51">
        <v>5</v>
      </c>
      <c r="H573" s="51">
        <v>4</v>
      </c>
      <c r="I573" s="52">
        <v>4592.7</v>
      </c>
      <c r="J573" s="52">
        <v>3351.7</v>
      </c>
      <c r="K573" s="52">
        <v>3351.7</v>
      </c>
      <c r="L573" s="53">
        <v>138</v>
      </c>
      <c r="M573" s="52">
        <f t="shared" si="121"/>
        <v>1882579</v>
      </c>
      <c r="N573" s="52">
        <v>0</v>
      </c>
      <c r="O573" s="52">
        <v>0</v>
      </c>
      <c r="P573" s="52">
        <v>0</v>
      </c>
      <c r="Q573" s="52">
        <f>'Таблица 3 '!C564</f>
        <v>1882579</v>
      </c>
      <c r="R573" s="52">
        <f t="shared" si="122"/>
        <v>1882579</v>
      </c>
      <c r="S573" s="52">
        <v>0</v>
      </c>
      <c r="T573" s="54">
        <f t="shared" si="119"/>
        <v>561.6788495390399</v>
      </c>
      <c r="U573" s="54">
        <v>561.6788495390399</v>
      </c>
      <c r="V573" s="56" t="s">
        <v>496</v>
      </c>
      <c r="W573" s="57"/>
    </row>
    <row r="574" spans="1:23" s="48" customFormat="1" ht="45" x14ac:dyDescent="0.25">
      <c r="A574" s="49">
        <v>11</v>
      </c>
      <c r="B574" s="50" t="s">
        <v>610</v>
      </c>
      <c r="C574" s="49" t="s">
        <v>42</v>
      </c>
      <c r="D574" s="49">
        <v>1972</v>
      </c>
      <c r="E574" s="49" t="s">
        <v>39</v>
      </c>
      <c r="F574" s="49" t="s">
        <v>64</v>
      </c>
      <c r="G574" s="51">
        <v>5</v>
      </c>
      <c r="H574" s="51">
        <v>4</v>
      </c>
      <c r="I574" s="52">
        <v>4210.8999999999996</v>
      </c>
      <c r="J574" s="52">
        <v>3125.6</v>
      </c>
      <c r="K574" s="52">
        <v>3125.6</v>
      </c>
      <c r="L574" s="53">
        <v>124</v>
      </c>
      <c r="M574" s="52">
        <f t="shared" si="121"/>
        <v>1470532.8</v>
      </c>
      <c r="N574" s="52">
        <v>0</v>
      </c>
      <c r="O574" s="52">
        <v>0</v>
      </c>
      <c r="P574" s="52">
        <v>0</v>
      </c>
      <c r="Q574" s="52">
        <f>'Таблица 3 '!C565</f>
        <v>1470532.8</v>
      </c>
      <c r="R574" s="52">
        <f t="shared" si="122"/>
        <v>1470532.8</v>
      </c>
      <c r="S574" s="52">
        <v>0</v>
      </c>
      <c r="T574" s="54">
        <f t="shared" si="119"/>
        <v>470.48016380854881</v>
      </c>
      <c r="U574" s="54">
        <v>470.48016380854881</v>
      </c>
      <c r="V574" s="56" t="s">
        <v>496</v>
      </c>
      <c r="W574" s="57"/>
    </row>
    <row r="575" spans="1:23" s="48" customFormat="1" ht="45" x14ac:dyDescent="0.25">
      <c r="A575" s="49">
        <v>12</v>
      </c>
      <c r="B575" s="50" t="s">
        <v>611</v>
      </c>
      <c r="C575" s="49" t="s">
        <v>42</v>
      </c>
      <c r="D575" s="49">
        <v>1982</v>
      </c>
      <c r="E575" s="49" t="s">
        <v>39</v>
      </c>
      <c r="F575" s="49" t="s">
        <v>64</v>
      </c>
      <c r="G575" s="51">
        <v>5</v>
      </c>
      <c r="H575" s="51">
        <v>10</v>
      </c>
      <c r="I575" s="52">
        <v>9305.5</v>
      </c>
      <c r="J575" s="52">
        <v>6793.61</v>
      </c>
      <c r="K575" s="52">
        <v>6458.21</v>
      </c>
      <c r="L575" s="53">
        <v>230</v>
      </c>
      <c r="M575" s="52">
        <f t="shared" si="121"/>
        <v>19535420.699999999</v>
      </c>
      <c r="N575" s="52">
        <v>0</v>
      </c>
      <c r="O575" s="52">
        <v>0</v>
      </c>
      <c r="P575" s="52">
        <v>0</v>
      </c>
      <c r="Q575" s="52">
        <f>'Таблица 3 '!C566</f>
        <v>19535420.699999999</v>
      </c>
      <c r="R575" s="52">
        <f t="shared" si="122"/>
        <v>19535420.699999999</v>
      </c>
      <c r="S575" s="52">
        <v>0</v>
      </c>
      <c r="T575" s="54">
        <f t="shared" si="119"/>
        <v>2875.5581642160796</v>
      </c>
      <c r="U575" s="54">
        <v>2875.5581642160796</v>
      </c>
      <c r="V575" s="56" t="s">
        <v>496</v>
      </c>
      <c r="W575" s="57"/>
    </row>
    <row r="576" spans="1:23" s="48" customFormat="1" ht="45" x14ac:dyDescent="0.25">
      <c r="A576" s="49">
        <v>13</v>
      </c>
      <c r="B576" s="50" t="s">
        <v>612</v>
      </c>
      <c r="C576" s="49" t="s">
        <v>42</v>
      </c>
      <c r="D576" s="49">
        <v>1986</v>
      </c>
      <c r="E576" s="49" t="s">
        <v>39</v>
      </c>
      <c r="F576" s="49" t="s">
        <v>64</v>
      </c>
      <c r="G576" s="51">
        <v>5</v>
      </c>
      <c r="H576" s="51">
        <v>5</v>
      </c>
      <c r="I576" s="52">
        <v>8544.5</v>
      </c>
      <c r="J576" s="52">
        <v>5990.9</v>
      </c>
      <c r="K576" s="52">
        <v>5990.9</v>
      </c>
      <c r="L576" s="53">
        <v>253</v>
      </c>
      <c r="M576" s="52">
        <f t="shared" si="121"/>
        <v>914208</v>
      </c>
      <c r="N576" s="52">
        <v>0</v>
      </c>
      <c r="O576" s="52">
        <v>0</v>
      </c>
      <c r="P576" s="52">
        <v>0</v>
      </c>
      <c r="Q576" s="52">
        <f>'Таблица 3 '!C567</f>
        <v>914208</v>
      </c>
      <c r="R576" s="52">
        <f t="shared" si="122"/>
        <v>914208</v>
      </c>
      <c r="S576" s="52">
        <v>0</v>
      </c>
      <c r="T576" s="54">
        <f t="shared" si="119"/>
        <v>152.59944248777313</v>
      </c>
      <c r="U576" s="54">
        <v>152.59944248777313</v>
      </c>
      <c r="V576" s="56" t="s">
        <v>496</v>
      </c>
      <c r="W576" s="57"/>
    </row>
    <row r="577" spans="1:23" s="48" customFormat="1" ht="45" x14ac:dyDescent="0.25">
      <c r="A577" s="49">
        <v>14</v>
      </c>
      <c r="B577" s="50" t="s">
        <v>613</v>
      </c>
      <c r="C577" s="49" t="s">
        <v>42</v>
      </c>
      <c r="D577" s="49">
        <v>1964</v>
      </c>
      <c r="E577" s="49">
        <v>2018</v>
      </c>
      <c r="F577" s="49" t="s">
        <v>64</v>
      </c>
      <c r="G577" s="51">
        <v>3</v>
      </c>
      <c r="H577" s="51">
        <v>2</v>
      </c>
      <c r="I577" s="52">
        <v>952.4</v>
      </c>
      <c r="J577" s="52">
        <v>949.1</v>
      </c>
      <c r="K577" s="52">
        <v>906.9</v>
      </c>
      <c r="L577" s="53">
        <v>41</v>
      </c>
      <c r="M577" s="52">
        <f t="shared" si="121"/>
        <v>7662.47</v>
      </c>
      <c r="N577" s="52">
        <v>0</v>
      </c>
      <c r="O577" s="52">
        <v>0</v>
      </c>
      <c r="P577" s="52">
        <v>0</v>
      </c>
      <c r="Q577" s="52">
        <f>'Таблица 3 '!C568</f>
        <v>7662.47</v>
      </c>
      <c r="R577" s="52">
        <f t="shared" si="122"/>
        <v>7662.47</v>
      </c>
      <c r="S577" s="52">
        <v>0</v>
      </c>
      <c r="T577" s="54">
        <f t="shared" si="119"/>
        <v>8.0734063849963125</v>
      </c>
      <c r="U577" s="54">
        <v>8.0734063849963125</v>
      </c>
      <c r="V577" s="56" t="s">
        <v>496</v>
      </c>
      <c r="W577" s="57"/>
    </row>
    <row r="578" spans="1:23" s="48" customFormat="1" ht="45" x14ac:dyDescent="0.25">
      <c r="A578" s="49">
        <v>15</v>
      </c>
      <c r="B578" s="50" t="s">
        <v>614</v>
      </c>
      <c r="C578" s="49" t="s">
        <v>42</v>
      </c>
      <c r="D578" s="49">
        <v>1969</v>
      </c>
      <c r="E578" s="49" t="s">
        <v>39</v>
      </c>
      <c r="F578" s="49" t="s">
        <v>43</v>
      </c>
      <c r="G578" s="51">
        <v>2</v>
      </c>
      <c r="H578" s="51">
        <v>2</v>
      </c>
      <c r="I578" s="52">
        <v>867.56</v>
      </c>
      <c r="J578" s="52">
        <v>780.8</v>
      </c>
      <c r="K578" s="52">
        <v>638.4</v>
      </c>
      <c r="L578" s="53">
        <v>27</v>
      </c>
      <c r="M578" s="52">
        <f t="shared" si="121"/>
        <v>2877801.67</v>
      </c>
      <c r="N578" s="52">
        <v>0</v>
      </c>
      <c r="O578" s="52">
        <v>0</v>
      </c>
      <c r="P578" s="52">
        <v>0</v>
      </c>
      <c r="Q578" s="52">
        <f>'Таблица 3 '!C569</f>
        <v>2877801.67</v>
      </c>
      <c r="R578" s="52">
        <f t="shared" si="122"/>
        <v>2877801.67</v>
      </c>
      <c r="S578" s="52">
        <v>0</v>
      </c>
      <c r="T578" s="54">
        <f t="shared" si="119"/>
        <v>3685.7091060450821</v>
      </c>
      <c r="U578" s="54">
        <v>3685.7091060450821</v>
      </c>
      <c r="V578" s="56" t="s">
        <v>496</v>
      </c>
      <c r="W578" s="57"/>
    </row>
    <row r="579" spans="1:23" s="48" customFormat="1" ht="45" x14ac:dyDescent="0.25">
      <c r="A579" s="49">
        <v>16</v>
      </c>
      <c r="B579" s="50" t="s">
        <v>347</v>
      </c>
      <c r="C579" s="49" t="s">
        <v>42</v>
      </c>
      <c r="D579" s="49">
        <v>1963</v>
      </c>
      <c r="E579" s="49">
        <v>2016</v>
      </c>
      <c r="F579" s="49" t="s">
        <v>64</v>
      </c>
      <c r="G579" s="51">
        <v>2</v>
      </c>
      <c r="H579" s="51">
        <v>2</v>
      </c>
      <c r="I579" s="52">
        <v>893.9</v>
      </c>
      <c r="J579" s="52">
        <v>829.4</v>
      </c>
      <c r="K579" s="52">
        <v>829.4</v>
      </c>
      <c r="L579" s="53">
        <v>21</v>
      </c>
      <c r="M579" s="52">
        <f t="shared" si="121"/>
        <v>2814383.66</v>
      </c>
      <c r="N579" s="52">
        <v>0</v>
      </c>
      <c r="O579" s="52">
        <v>0</v>
      </c>
      <c r="P579" s="52">
        <v>0</v>
      </c>
      <c r="Q579" s="52">
        <f>'Таблица 3 '!C570</f>
        <v>2814383.66</v>
      </c>
      <c r="R579" s="52">
        <f t="shared" si="122"/>
        <v>2814383.66</v>
      </c>
      <c r="S579" s="52">
        <v>0</v>
      </c>
      <c r="T579" s="54">
        <f t="shared" si="119"/>
        <v>3393.2766578249339</v>
      </c>
      <c r="U579" s="54">
        <v>3393.2766578249339</v>
      </c>
      <c r="V579" s="56" t="s">
        <v>496</v>
      </c>
      <c r="W579" s="57"/>
    </row>
    <row r="580" spans="1:23" s="48" customFormat="1" ht="45" x14ac:dyDescent="0.25">
      <c r="A580" s="49">
        <v>17</v>
      </c>
      <c r="B580" s="50" t="s">
        <v>615</v>
      </c>
      <c r="C580" s="49" t="s">
        <v>42</v>
      </c>
      <c r="D580" s="49">
        <v>1955</v>
      </c>
      <c r="E580" s="49" t="s">
        <v>39</v>
      </c>
      <c r="F580" s="49" t="s">
        <v>43</v>
      </c>
      <c r="G580" s="51">
        <v>2</v>
      </c>
      <c r="H580" s="51">
        <v>2</v>
      </c>
      <c r="I580" s="52">
        <v>440.9</v>
      </c>
      <c r="J580" s="52">
        <v>397.1</v>
      </c>
      <c r="K580" s="52">
        <v>397.1</v>
      </c>
      <c r="L580" s="53">
        <v>16</v>
      </c>
      <c r="M580" s="52">
        <f t="shared" si="121"/>
        <v>1076550.4500000002</v>
      </c>
      <c r="N580" s="52">
        <v>0</v>
      </c>
      <c r="O580" s="52">
        <v>0</v>
      </c>
      <c r="P580" s="52">
        <v>0</v>
      </c>
      <c r="Q580" s="52">
        <f>'Таблица 3 '!C571</f>
        <v>1076550.4500000002</v>
      </c>
      <c r="R580" s="52">
        <f t="shared" si="122"/>
        <v>1076550.4500000002</v>
      </c>
      <c r="S580" s="52">
        <v>0</v>
      </c>
      <c r="T580" s="54">
        <f t="shared" si="119"/>
        <v>2711.0311004784694</v>
      </c>
      <c r="U580" s="54">
        <v>2711.0311004784694</v>
      </c>
      <c r="V580" s="56" t="s">
        <v>496</v>
      </c>
      <c r="W580" s="57"/>
    </row>
    <row r="581" spans="1:23" s="48" customFormat="1" ht="45" x14ac:dyDescent="0.25">
      <c r="A581" s="49">
        <v>18</v>
      </c>
      <c r="B581" s="50" t="s">
        <v>616</v>
      </c>
      <c r="C581" s="49" t="s">
        <v>42</v>
      </c>
      <c r="D581" s="49">
        <v>1955</v>
      </c>
      <c r="E581" s="49" t="s">
        <v>39</v>
      </c>
      <c r="F581" s="49" t="s">
        <v>43</v>
      </c>
      <c r="G581" s="51">
        <v>2</v>
      </c>
      <c r="H581" s="51">
        <v>2</v>
      </c>
      <c r="I581" s="52">
        <v>437.6</v>
      </c>
      <c r="J581" s="52">
        <v>395</v>
      </c>
      <c r="K581" s="52">
        <v>395</v>
      </c>
      <c r="L581" s="53">
        <v>17</v>
      </c>
      <c r="M581" s="52">
        <f t="shared" si="121"/>
        <v>1517388</v>
      </c>
      <c r="N581" s="52">
        <v>0</v>
      </c>
      <c r="O581" s="52">
        <v>0</v>
      </c>
      <c r="P581" s="52">
        <v>0</v>
      </c>
      <c r="Q581" s="52">
        <f>'Таблица 3 '!C572</f>
        <v>1517388</v>
      </c>
      <c r="R581" s="52">
        <f t="shared" si="122"/>
        <v>1517388</v>
      </c>
      <c r="S581" s="52">
        <v>0</v>
      </c>
      <c r="T581" s="54">
        <f t="shared" si="119"/>
        <v>3841.4886075949366</v>
      </c>
      <c r="U581" s="54">
        <v>3841.4886075949366</v>
      </c>
      <c r="V581" s="56" t="s">
        <v>496</v>
      </c>
      <c r="W581" s="57"/>
    </row>
    <row r="582" spans="1:23" s="48" customFormat="1" ht="45" x14ac:dyDescent="0.25">
      <c r="A582" s="49">
        <v>19</v>
      </c>
      <c r="B582" s="50" t="s">
        <v>349</v>
      </c>
      <c r="C582" s="49" t="s">
        <v>42</v>
      </c>
      <c r="D582" s="49">
        <v>1955</v>
      </c>
      <c r="E582" s="49" t="s">
        <v>39</v>
      </c>
      <c r="F582" s="49" t="s">
        <v>43</v>
      </c>
      <c r="G582" s="51">
        <v>2</v>
      </c>
      <c r="H582" s="51">
        <v>2</v>
      </c>
      <c r="I582" s="52">
        <v>444.5</v>
      </c>
      <c r="J582" s="52">
        <v>395.2</v>
      </c>
      <c r="K582" s="52">
        <v>395.2</v>
      </c>
      <c r="L582" s="53">
        <v>16</v>
      </c>
      <c r="M582" s="52">
        <f t="shared" si="121"/>
        <v>1884938.4</v>
      </c>
      <c r="N582" s="52">
        <v>0</v>
      </c>
      <c r="O582" s="52">
        <v>0</v>
      </c>
      <c r="P582" s="52">
        <v>0</v>
      </c>
      <c r="Q582" s="52">
        <f>'Таблица 3 '!C573</f>
        <v>1884938.4</v>
      </c>
      <c r="R582" s="52">
        <f t="shared" si="122"/>
        <v>1884938.4</v>
      </c>
      <c r="S582" s="52">
        <v>0</v>
      </c>
      <c r="T582" s="54">
        <f t="shared" si="119"/>
        <v>4769.5809716599188</v>
      </c>
      <c r="U582" s="54">
        <v>4769.5809716599188</v>
      </c>
      <c r="V582" s="56" t="s">
        <v>496</v>
      </c>
      <c r="W582" s="57"/>
    </row>
    <row r="583" spans="1:23" s="48" customFormat="1" ht="45" x14ac:dyDescent="0.25">
      <c r="A583" s="49">
        <v>20</v>
      </c>
      <c r="B583" s="50" t="s">
        <v>351</v>
      </c>
      <c r="C583" s="49" t="s">
        <v>42</v>
      </c>
      <c r="D583" s="49">
        <v>1953</v>
      </c>
      <c r="E583" s="49" t="s">
        <v>39</v>
      </c>
      <c r="F583" s="49" t="s">
        <v>64</v>
      </c>
      <c r="G583" s="51">
        <v>2</v>
      </c>
      <c r="H583" s="51">
        <v>2</v>
      </c>
      <c r="I583" s="52">
        <v>1340.2</v>
      </c>
      <c r="J583" s="52">
        <v>1316.4</v>
      </c>
      <c r="K583" s="52">
        <v>1316.4</v>
      </c>
      <c r="L583" s="53">
        <v>46</v>
      </c>
      <c r="M583" s="52">
        <f t="shared" si="121"/>
        <v>4538675.05</v>
      </c>
      <c r="N583" s="52">
        <v>0</v>
      </c>
      <c r="O583" s="52">
        <v>0</v>
      </c>
      <c r="P583" s="52">
        <v>0</v>
      </c>
      <c r="Q583" s="52">
        <f>'Таблица 3 '!C574</f>
        <v>4538675.05</v>
      </c>
      <c r="R583" s="52">
        <f t="shared" si="122"/>
        <v>4538675.05</v>
      </c>
      <c r="S583" s="52">
        <v>0</v>
      </c>
      <c r="T583" s="54">
        <f t="shared" si="119"/>
        <v>3447.7932619264657</v>
      </c>
      <c r="U583" s="54">
        <v>3447.7932619264657</v>
      </c>
      <c r="V583" s="56" t="s">
        <v>496</v>
      </c>
      <c r="W583" s="57"/>
    </row>
    <row r="584" spans="1:23" s="48" customFormat="1" ht="45" x14ac:dyDescent="0.25">
      <c r="A584" s="49">
        <v>21</v>
      </c>
      <c r="B584" s="50" t="s">
        <v>617</v>
      </c>
      <c r="C584" s="49" t="s">
        <v>42</v>
      </c>
      <c r="D584" s="49">
        <v>1962</v>
      </c>
      <c r="E584" s="49" t="s">
        <v>39</v>
      </c>
      <c r="F584" s="49" t="s">
        <v>64</v>
      </c>
      <c r="G584" s="51">
        <v>2</v>
      </c>
      <c r="H584" s="51">
        <v>1</v>
      </c>
      <c r="I584" s="52">
        <v>236.6</v>
      </c>
      <c r="J584" s="52">
        <v>236.6</v>
      </c>
      <c r="K584" s="52">
        <v>236.6</v>
      </c>
      <c r="L584" s="53">
        <v>8</v>
      </c>
      <c r="M584" s="52">
        <f t="shared" si="121"/>
        <v>876277.29</v>
      </c>
      <c r="N584" s="52">
        <v>0</v>
      </c>
      <c r="O584" s="52">
        <v>0</v>
      </c>
      <c r="P584" s="52">
        <v>0</v>
      </c>
      <c r="Q584" s="52">
        <f>'Таблица 3 '!C575</f>
        <v>876277.29</v>
      </c>
      <c r="R584" s="52">
        <f t="shared" si="122"/>
        <v>876277.29</v>
      </c>
      <c r="S584" s="52">
        <v>0</v>
      </c>
      <c r="T584" s="54">
        <f t="shared" si="119"/>
        <v>3703.6233727810654</v>
      </c>
      <c r="U584" s="54">
        <v>3703.6233727810654</v>
      </c>
      <c r="V584" s="56" t="s">
        <v>496</v>
      </c>
      <c r="W584" s="57"/>
    </row>
    <row r="585" spans="1:23" s="48" customFormat="1" ht="45" x14ac:dyDescent="0.25">
      <c r="A585" s="49">
        <v>22</v>
      </c>
      <c r="B585" s="50" t="s">
        <v>352</v>
      </c>
      <c r="C585" s="49" t="s">
        <v>42</v>
      </c>
      <c r="D585" s="49" t="s">
        <v>191</v>
      </c>
      <c r="E585" s="49" t="s">
        <v>39</v>
      </c>
      <c r="F585" s="49" t="s">
        <v>43</v>
      </c>
      <c r="G585" s="51">
        <v>5</v>
      </c>
      <c r="H585" s="51">
        <v>8</v>
      </c>
      <c r="I585" s="52">
        <v>5246.83</v>
      </c>
      <c r="J585" s="52">
        <v>4442</v>
      </c>
      <c r="K585" s="52">
        <v>4211.7</v>
      </c>
      <c r="L585" s="53">
        <v>176</v>
      </c>
      <c r="M585" s="52">
        <f t="shared" si="121"/>
        <v>3260314.21</v>
      </c>
      <c r="N585" s="52">
        <v>0</v>
      </c>
      <c r="O585" s="52">
        <v>0</v>
      </c>
      <c r="P585" s="52">
        <v>0</v>
      </c>
      <c r="Q585" s="52">
        <f>'Таблица 3 '!C576</f>
        <v>3260314.21</v>
      </c>
      <c r="R585" s="52">
        <f t="shared" si="122"/>
        <v>3260314.21</v>
      </c>
      <c r="S585" s="52">
        <v>0</v>
      </c>
      <c r="T585" s="54">
        <f t="shared" si="119"/>
        <v>733.9743831607384</v>
      </c>
      <c r="U585" s="54">
        <v>733.9743831607384</v>
      </c>
      <c r="V585" s="56" t="s">
        <v>496</v>
      </c>
      <c r="W585" s="57"/>
    </row>
    <row r="586" spans="1:23" s="48" customFormat="1" ht="45" x14ac:dyDescent="0.25">
      <c r="A586" s="49">
        <v>23</v>
      </c>
      <c r="B586" s="50" t="s">
        <v>618</v>
      </c>
      <c r="C586" s="49" t="s">
        <v>42</v>
      </c>
      <c r="D586" s="49">
        <v>1963</v>
      </c>
      <c r="E586" s="49" t="s">
        <v>39</v>
      </c>
      <c r="F586" s="49" t="s">
        <v>43</v>
      </c>
      <c r="G586" s="51">
        <v>2</v>
      </c>
      <c r="H586" s="51">
        <v>2</v>
      </c>
      <c r="I586" s="52">
        <v>733.8</v>
      </c>
      <c r="J586" s="52">
        <v>696.6</v>
      </c>
      <c r="K586" s="52">
        <v>631.79999999999995</v>
      </c>
      <c r="L586" s="53">
        <v>22</v>
      </c>
      <c r="M586" s="52">
        <f t="shared" si="121"/>
        <v>960419.28</v>
      </c>
      <c r="N586" s="52">
        <v>0</v>
      </c>
      <c r="O586" s="52">
        <v>0</v>
      </c>
      <c r="P586" s="52">
        <v>0</v>
      </c>
      <c r="Q586" s="52">
        <f>'Таблица 3 '!C577</f>
        <v>960419.28</v>
      </c>
      <c r="R586" s="52">
        <f t="shared" si="122"/>
        <v>960419.28</v>
      </c>
      <c r="S586" s="52">
        <v>0</v>
      </c>
      <c r="T586" s="54">
        <f t="shared" si="119"/>
        <v>1378.7242032730405</v>
      </c>
      <c r="U586" s="54">
        <v>1378.7242032730405</v>
      </c>
      <c r="V586" s="56" t="s">
        <v>496</v>
      </c>
      <c r="W586" s="57"/>
    </row>
    <row r="587" spans="1:23" s="48" customFormat="1" ht="45" x14ac:dyDescent="0.25">
      <c r="A587" s="49">
        <v>24</v>
      </c>
      <c r="B587" s="50" t="s">
        <v>619</v>
      </c>
      <c r="C587" s="49" t="s">
        <v>42</v>
      </c>
      <c r="D587" s="49">
        <v>1963</v>
      </c>
      <c r="E587" s="49">
        <v>2021</v>
      </c>
      <c r="F587" s="49" t="s">
        <v>64</v>
      </c>
      <c r="G587" s="51">
        <v>2</v>
      </c>
      <c r="H587" s="51">
        <v>2</v>
      </c>
      <c r="I587" s="52">
        <v>728.94</v>
      </c>
      <c r="J587" s="52">
        <v>634.72</v>
      </c>
      <c r="K587" s="52">
        <v>603.91999999999996</v>
      </c>
      <c r="L587" s="53">
        <v>23</v>
      </c>
      <c r="M587" s="52">
        <f t="shared" si="121"/>
        <v>121342.56</v>
      </c>
      <c r="N587" s="52">
        <v>0</v>
      </c>
      <c r="O587" s="52">
        <v>0</v>
      </c>
      <c r="P587" s="52">
        <v>0</v>
      </c>
      <c r="Q587" s="52">
        <f>'Таблица 3 '!C578</f>
        <v>121342.56</v>
      </c>
      <c r="R587" s="52">
        <f t="shared" si="122"/>
        <v>121342.56</v>
      </c>
      <c r="S587" s="52">
        <v>0</v>
      </c>
      <c r="T587" s="54">
        <f t="shared" si="119"/>
        <v>191.17494328207712</v>
      </c>
      <c r="U587" s="54">
        <v>191.17494328207712</v>
      </c>
      <c r="V587" s="56" t="s">
        <v>496</v>
      </c>
      <c r="W587" s="57"/>
    </row>
    <row r="588" spans="1:23" s="48" customFormat="1" ht="45" x14ac:dyDescent="0.25">
      <c r="A588" s="49">
        <v>25</v>
      </c>
      <c r="B588" s="50" t="s">
        <v>620</v>
      </c>
      <c r="C588" s="49" t="s">
        <v>42</v>
      </c>
      <c r="D588" s="49">
        <v>1963</v>
      </c>
      <c r="E588" s="49">
        <v>2019</v>
      </c>
      <c r="F588" s="49" t="s">
        <v>64</v>
      </c>
      <c r="G588" s="51">
        <v>2</v>
      </c>
      <c r="H588" s="51">
        <v>2</v>
      </c>
      <c r="I588" s="52">
        <v>667</v>
      </c>
      <c r="J588" s="52">
        <v>637.20000000000005</v>
      </c>
      <c r="K588" s="52">
        <v>637.20000000000005</v>
      </c>
      <c r="L588" s="53">
        <v>23</v>
      </c>
      <c r="M588" s="52">
        <f t="shared" si="121"/>
        <v>1346651.5499999998</v>
      </c>
      <c r="N588" s="52">
        <v>0</v>
      </c>
      <c r="O588" s="52">
        <v>0</v>
      </c>
      <c r="P588" s="52">
        <v>0</v>
      </c>
      <c r="Q588" s="52">
        <f>'Таблица 3 '!C579</f>
        <v>1346651.5499999998</v>
      </c>
      <c r="R588" s="52">
        <f t="shared" si="122"/>
        <v>1346651.5499999998</v>
      </c>
      <c r="S588" s="52">
        <v>0</v>
      </c>
      <c r="T588" s="54">
        <f t="shared" si="119"/>
        <v>2113.3891242937848</v>
      </c>
      <c r="U588" s="54">
        <v>2113.3891242937848</v>
      </c>
      <c r="V588" s="56" t="s">
        <v>496</v>
      </c>
      <c r="W588" s="57"/>
    </row>
    <row r="589" spans="1:23" s="48" customFormat="1" ht="45" x14ac:dyDescent="0.25">
      <c r="A589" s="49">
        <v>26</v>
      </c>
      <c r="B589" s="50" t="s">
        <v>355</v>
      </c>
      <c r="C589" s="49" t="s">
        <v>42</v>
      </c>
      <c r="D589" s="49">
        <v>1961</v>
      </c>
      <c r="E589" s="49">
        <v>2018</v>
      </c>
      <c r="F589" s="49" t="s">
        <v>64</v>
      </c>
      <c r="G589" s="51">
        <v>2</v>
      </c>
      <c r="H589" s="51">
        <v>1</v>
      </c>
      <c r="I589" s="52">
        <v>319.89999999999998</v>
      </c>
      <c r="J589" s="52">
        <v>276</v>
      </c>
      <c r="K589" s="52">
        <v>244.8</v>
      </c>
      <c r="L589" s="53">
        <v>17</v>
      </c>
      <c r="M589" s="52">
        <f t="shared" si="121"/>
        <v>451892.4</v>
      </c>
      <c r="N589" s="52">
        <v>0</v>
      </c>
      <c r="O589" s="52">
        <v>0</v>
      </c>
      <c r="P589" s="52">
        <v>0</v>
      </c>
      <c r="Q589" s="52">
        <f>'Таблица 3 '!C580</f>
        <v>451892.4</v>
      </c>
      <c r="R589" s="52">
        <f t="shared" si="122"/>
        <v>451892.4</v>
      </c>
      <c r="S589" s="52">
        <v>0</v>
      </c>
      <c r="T589" s="54">
        <f t="shared" si="119"/>
        <v>1637.2913043478261</v>
      </c>
      <c r="U589" s="54">
        <v>1637.2913043478261</v>
      </c>
      <c r="V589" s="56" t="s">
        <v>496</v>
      </c>
      <c r="W589" s="57"/>
    </row>
    <row r="590" spans="1:23" s="48" customFormat="1" ht="45" x14ac:dyDescent="0.25">
      <c r="A590" s="49">
        <v>27</v>
      </c>
      <c r="B590" s="50" t="s">
        <v>356</v>
      </c>
      <c r="C590" s="49" t="s">
        <v>42</v>
      </c>
      <c r="D590" s="49">
        <v>1961</v>
      </c>
      <c r="E590" s="49">
        <v>2021</v>
      </c>
      <c r="F590" s="49" t="s">
        <v>64</v>
      </c>
      <c r="G590" s="51">
        <v>2</v>
      </c>
      <c r="H590" s="51">
        <v>1</v>
      </c>
      <c r="I590" s="52">
        <v>314.10000000000002</v>
      </c>
      <c r="J590" s="52">
        <v>274.39999999999998</v>
      </c>
      <c r="K590" s="52">
        <v>206</v>
      </c>
      <c r="L590" s="53">
        <v>10</v>
      </c>
      <c r="M590" s="52">
        <f t="shared" si="121"/>
        <v>532606.80000000005</v>
      </c>
      <c r="N590" s="52">
        <v>0</v>
      </c>
      <c r="O590" s="52">
        <v>0</v>
      </c>
      <c r="P590" s="52">
        <v>0</v>
      </c>
      <c r="Q590" s="52">
        <f>'Таблица 3 '!C581</f>
        <v>532606.80000000005</v>
      </c>
      <c r="R590" s="52">
        <f t="shared" si="122"/>
        <v>532606.80000000005</v>
      </c>
      <c r="S590" s="52">
        <v>0</v>
      </c>
      <c r="T590" s="54">
        <f t="shared" si="119"/>
        <v>1940.9868804664727</v>
      </c>
      <c r="U590" s="54">
        <v>1940.9868804664727</v>
      </c>
      <c r="V590" s="56" t="s">
        <v>496</v>
      </c>
      <c r="W590" s="57"/>
    </row>
    <row r="591" spans="1:23" s="48" customFormat="1" ht="45" x14ac:dyDescent="0.25">
      <c r="A591" s="49">
        <v>28</v>
      </c>
      <c r="B591" s="50" t="s">
        <v>621</v>
      </c>
      <c r="C591" s="49" t="s">
        <v>42</v>
      </c>
      <c r="D591" s="49">
        <v>1963</v>
      </c>
      <c r="E591" s="49" t="s">
        <v>39</v>
      </c>
      <c r="F591" s="49" t="s">
        <v>313</v>
      </c>
      <c r="G591" s="51">
        <v>2</v>
      </c>
      <c r="H591" s="51">
        <v>2</v>
      </c>
      <c r="I591" s="52">
        <v>426.6</v>
      </c>
      <c r="J591" s="52">
        <v>382</v>
      </c>
      <c r="K591" s="52">
        <v>382</v>
      </c>
      <c r="L591" s="53">
        <v>17</v>
      </c>
      <c r="M591" s="52">
        <f t="shared" si="121"/>
        <v>1745954.4</v>
      </c>
      <c r="N591" s="52">
        <v>0</v>
      </c>
      <c r="O591" s="52">
        <v>0</v>
      </c>
      <c r="P591" s="52">
        <v>0</v>
      </c>
      <c r="Q591" s="52">
        <f>'Таблица 3 '!C582</f>
        <v>1745954.4</v>
      </c>
      <c r="R591" s="52">
        <f t="shared" si="122"/>
        <v>1745954.4</v>
      </c>
      <c r="S591" s="52">
        <v>0</v>
      </c>
      <c r="T591" s="54">
        <f t="shared" si="119"/>
        <v>4570.5612565445026</v>
      </c>
      <c r="U591" s="54">
        <v>4570.5600000000004</v>
      </c>
      <c r="V591" s="56" t="s">
        <v>496</v>
      </c>
      <c r="W591" s="57"/>
    </row>
    <row r="592" spans="1:23" s="48" customFormat="1" ht="45" x14ac:dyDescent="0.25">
      <c r="A592" s="49">
        <v>29</v>
      </c>
      <c r="B592" s="50" t="s">
        <v>622</v>
      </c>
      <c r="C592" s="49" t="s">
        <v>42</v>
      </c>
      <c r="D592" s="49">
        <v>1983</v>
      </c>
      <c r="E592" s="49">
        <v>2024</v>
      </c>
      <c r="F592" s="49" t="s">
        <v>43</v>
      </c>
      <c r="G592" s="51">
        <v>3</v>
      </c>
      <c r="H592" s="51">
        <v>2</v>
      </c>
      <c r="I592" s="52">
        <v>1083.2</v>
      </c>
      <c r="J592" s="52">
        <v>999</v>
      </c>
      <c r="K592" s="52">
        <v>948.4</v>
      </c>
      <c r="L592" s="53">
        <v>45</v>
      </c>
      <c r="M592" s="52">
        <f t="shared" si="121"/>
        <v>225549.6</v>
      </c>
      <c r="N592" s="52">
        <v>0</v>
      </c>
      <c r="O592" s="52">
        <v>0</v>
      </c>
      <c r="P592" s="52">
        <v>0</v>
      </c>
      <c r="Q592" s="52">
        <f>'Таблица 3 '!C583</f>
        <v>225549.6</v>
      </c>
      <c r="R592" s="52">
        <f t="shared" si="122"/>
        <v>225549.6</v>
      </c>
      <c r="S592" s="52">
        <v>0</v>
      </c>
      <c r="T592" s="54">
        <f t="shared" si="119"/>
        <v>225.77537537537538</v>
      </c>
      <c r="U592" s="54">
        <v>821.72354354354354</v>
      </c>
      <c r="V592" s="56" t="s">
        <v>496</v>
      </c>
      <c r="W592" s="57"/>
    </row>
    <row r="593" spans="1:23" s="48" customFormat="1" ht="45" x14ac:dyDescent="0.25">
      <c r="A593" s="49">
        <v>30</v>
      </c>
      <c r="B593" s="50" t="s">
        <v>623</v>
      </c>
      <c r="C593" s="49" t="s">
        <v>42</v>
      </c>
      <c r="D593" s="49">
        <v>1959</v>
      </c>
      <c r="E593" s="49" t="s">
        <v>39</v>
      </c>
      <c r="F593" s="49" t="s">
        <v>64</v>
      </c>
      <c r="G593" s="51">
        <v>2</v>
      </c>
      <c r="H593" s="51">
        <v>2</v>
      </c>
      <c r="I593" s="52">
        <v>510.5</v>
      </c>
      <c r="J593" s="52">
        <v>447.5</v>
      </c>
      <c r="K593" s="52">
        <v>447.5</v>
      </c>
      <c r="L593" s="53">
        <v>19</v>
      </c>
      <c r="M593" s="52">
        <f t="shared" si="121"/>
        <v>2912950.9800000004</v>
      </c>
      <c r="N593" s="52">
        <v>0</v>
      </c>
      <c r="O593" s="52">
        <v>0</v>
      </c>
      <c r="P593" s="52">
        <v>0</v>
      </c>
      <c r="Q593" s="52">
        <f>'Таблица 3 '!C584</f>
        <v>2912950.9800000004</v>
      </c>
      <c r="R593" s="52">
        <f t="shared" si="122"/>
        <v>2912950.9800000004</v>
      </c>
      <c r="S593" s="52">
        <v>0</v>
      </c>
      <c r="T593" s="54">
        <f t="shared" si="119"/>
        <v>6509.3876648044707</v>
      </c>
      <c r="U593" s="54">
        <v>6509.39</v>
      </c>
      <c r="V593" s="56" t="s">
        <v>496</v>
      </c>
      <c r="W593" s="57"/>
    </row>
    <row r="594" spans="1:23" s="48" customFormat="1" ht="45" x14ac:dyDescent="0.25">
      <c r="A594" s="49">
        <v>31</v>
      </c>
      <c r="B594" s="50" t="s">
        <v>360</v>
      </c>
      <c r="C594" s="49" t="s">
        <v>42</v>
      </c>
      <c r="D594" s="49">
        <v>1983</v>
      </c>
      <c r="E594" s="49" t="s">
        <v>39</v>
      </c>
      <c r="F594" s="49" t="s">
        <v>64</v>
      </c>
      <c r="G594" s="51">
        <v>3</v>
      </c>
      <c r="H594" s="51">
        <v>2</v>
      </c>
      <c r="I594" s="52">
        <v>1083.2</v>
      </c>
      <c r="J594" s="52">
        <v>999</v>
      </c>
      <c r="K594" s="52">
        <v>948.4</v>
      </c>
      <c r="L594" s="53">
        <v>45</v>
      </c>
      <c r="M594" s="52">
        <f t="shared" si="121"/>
        <v>4096984.7</v>
      </c>
      <c r="N594" s="52">
        <v>0</v>
      </c>
      <c r="O594" s="52">
        <v>0</v>
      </c>
      <c r="P594" s="52">
        <v>0</v>
      </c>
      <c r="Q594" s="52">
        <f>'Таблица 3 '!C585</f>
        <v>4096984.7</v>
      </c>
      <c r="R594" s="52">
        <f t="shared" si="122"/>
        <v>4096984.7</v>
      </c>
      <c r="S594" s="52">
        <v>0</v>
      </c>
      <c r="T594" s="54">
        <f t="shared" si="119"/>
        <v>4101.0857857857864</v>
      </c>
      <c r="U594" s="54">
        <v>4101.09</v>
      </c>
      <c r="V594" s="56" t="s">
        <v>496</v>
      </c>
      <c r="W594" s="57"/>
    </row>
    <row r="595" spans="1:23" s="48" customFormat="1" ht="45" x14ac:dyDescent="0.25">
      <c r="A595" s="49">
        <v>32</v>
      </c>
      <c r="B595" s="50" t="s">
        <v>361</v>
      </c>
      <c r="C595" s="49" t="s">
        <v>42</v>
      </c>
      <c r="D595" s="49">
        <v>1986</v>
      </c>
      <c r="E595" s="49">
        <v>2017</v>
      </c>
      <c r="F595" s="49" t="s">
        <v>64</v>
      </c>
      <c r="G595" s="51">
        <v>5</v>
      </c>
      <c r="H595" s="51">
        <v>1</v>
      </c>
      <c r="I595" s="52">
        <v>973.6</v>
      </c>
      <c r="J595" s="52">
        <v>818</v>
      </c>
      <c r="K595" s="52">
        <v>729</v>
      </c>
      <c r="L595" s="53">
        <v>45</v>
      </c>
      <c r="M595" s="52">
        <f t="shared" si="121"/>
        <v>2508059.27</v>
      </c>
      <c r="N595" s="52">
        <v>0</v>
      </c>
      <c r="O595" s="52">
        <v>0</v>
      </c>
      <c r="P595" s="52">
        <v>0</v>
      </c>
      <c r="Q595" s="52">
        <f>'Таблица 3 '!C586</f>
        <v>2508059.27</v>
      </c>
      <c r="R595" s="52">
        <f t="shared" si="122"/>
        <v>2508059.27</v>
      </c>
      <c r="S595" s="52">
        <v>0</v>
      </c>
      <c r="T595" s="54">
        <f t="shared" si="119"/>
        <v>3066.0871271393644</v>
      </c>
      <c r="U595" s="54">
        <v>3066.09</v>
      </c>
      <c r="V595" s="56" t="s">
        <v>496</v>
      </c>
      <c r="W595" s="57"/>
    </row>
    <row r="596" spans="1:23" s="48" customFormat="1" ht="45" x14ac:dyDescent="0.25">
      <c r="A596" s="49">
        <v>33</v>
      </c>
      <c r="B596" s="50" t="s">
        <v>624</v>
      </c>
      <c r="C596" s="49" t="s">
        <v>42</v>
      </c>
      <c r="D596" s="49">
        <v>1968</v>
      </c>
      <c r="E596" s="49" t="s">
        <v>39</v>
      </c>
      <c r="F596" s="49" t="s">
        <v>64</v>
      </c>
      <c r="G596" s="51">
        <v>2</v>
      </c>
      <c r="H596" s="51">
        <v>2</v>
      </c>
      <c r="I596" s="52">
        <v>680.6</v>
      </c>
      <c r="J596" s="52">
        <v>637.6</v>
      </c>
      <c r="K596" s="52">
        <v>339.1</v>
      </c>
      <c r="L596" s="53">
        <v>22</v>
      </c>
      <c r="M596" s="52">
        <f t="shared" si="121"/>
        <v>200310.53</v>
      </c>
      <c r="N596" s="52">
        <v>0</v>
      </c>
      <c r="O596" s="52">
        <v>0</v>
      </c>
      <c r="P596" s="52">
        <v>0</v>
      </c>
      <c r="Q596" s="52">
        <f>'Таблица 3 '!C587</f>
        <v>200310.53</v>
      </c>
      <c r="R596" s="52">
        <f t="shared" si="122"/>
        <v>200310.53</v>
      </c>
      <c r="S596" s="52">
        <v>0</v>
      </c>
      <c r="T596" s="54">
        <f t="shared" si="119"/>
        <v>314.16331555834375</v>
      </c>
      <c r="U596" s="54">
        <v>314.16000000000003</v>
      </c>
      <c r="V596" s="56" t="s">
        <v>496</v>
      </c>
      <c r="W596" s="57"/>
    </row>
    <row r="597" spans="1:23" s="40" customFormat="1" ht="24.6" customHeight="1" x14ac:dyDescent="0.25">
      <c r="A597" s="329" t="s">
        <v>247</v>
      </c>
      <c r="B597" s="329"/>
      <c r="C597" s="42" t="s">
        <v>38</v>
      </c>
      <c r="D597" s="42" t="s">
        <v>38</v>
      </c>
      <c r="E597" s="42" t="s">
        <v>38</v>
      </c>
      <c r="F597" s="42" t="s">
        <v>38</v>
      </c>
      <c r="G597" s="43" t="s">
        <v>38</v>
      </c>
      <c r="H597" s="43" t="s">
        <v>38</v>
      </c>
      <c r="I597" s="44">
        <f>SUM(I598:I601)</f>
        <v>9840.9</v>
      </c>
      <c r="J597" s="44">
        <f t="shared" ref="J597:S597" si="123">SUM(J598:J601)</f>
        <v>8512.2999999999993</v>
      </c>
      <c r="K597" s="44">
        <f t="shared" si="123"/>
        <v>8267.5</v>
      </c>
      <c r="L597" s="45">
        <f t="shared" si="123"/>
        <v>337</v>
      </c>
      <c r="M597" s="44">
        <f t="shared" si="123"/>
        <v>4430717.5599999996</v>
      </c>
      <c r="N597" s="44">
        <f t="shared" si="123"/>
        <v>0</v>
      </c>
      <c r="O597" s="44">
        <f t="shared" si="123"/>
        <v>0</v>
      </c>
      <c r="P597" s="44">
        <f t="shared" si="123"/>
        <v>0</v>
      </c>
      <c r="Q597" s="44">
        <f t="shared" si="123"/>
        <v>4430717.5599999996</v>
      </c>
      <c r="R597" s="44">
        <f t="shared" si="123"/>
        <v>4430717.5599999996</v>
      </c>
      <c r="S597" s="44">
        <f t="shared" si="123"/>
        <v>0</v>
      </c>
      <c r="T597" s="46" t="s">
        <v>39</v>
      </c>
      <c r="U597" s="46" t="s">
        <v>39</v>
      </c>
      <c r="V597" s="47" t="s">
        <v>39</v>
      </c>
      <c r="W597" s="57"/>
    </row>
    <row r="598" spans="1:23" s="48" customFormat="1" ht="45" x14ac:dyDescent="0.25">
      <c r="A598" s="49">
        <v>1</v>
      </c>
      <c r="B598" s="50" t="s">
        <v>625</v>
      </c>
      <c r="C598" s="49" t="s">
        <v>42</v>
      </c>
      <c r="D598" s="49">
        <v>1991</v>
      </c>
      <c r="E598" s="49" t="s">
        <v>39</v>
      </c>
      <c r="F598" s="49" t="s">
        <v>64</v>
      </c>
      <c r="G598" s="51">
        <v>5</v>
      </c>
      <c r="H598" s="51">
        <v>5</v>
      </c>
      <c r="I598" s="52">
        <v>5061.3</v>
      </c>
      <c r="J598" s="52">
        <v>4523</v>
      </c>
      <c r="K598" s="52">
        <v>4345</v>
      </c>
      <c r="L598" s="53">
        <v>182</v>
      </c>
      <c r="M598" s="52">
        <f t="shared" ref="M598:M601" si="124">SUM(N598:Q598)</f>
        <v>284602.89</v>
      </c>
      <c r="N598" s="52">
        <v>0</v>
      </c>
      <c r="O598" s="52">
        <v>0</v>
      </c>
      <c r="P598" s="52">
        <v>0</v>
      </c>
      <c r="Q598" s="52">
        <f>'Таблица 3 '!C589</f>
        <v>284602.89</v>
      </c>
      <c r="R598" s="52">
        <f t="shared" ref="R598:R601" si="125">Q598</f>
        <v>284602.89</v>
      </c>
      <c r="S598" s="52">
        <v>0</v>
      </c>
      <c r="T598" s="54">
        <f t="shared" si="119"/>
        <v>62.923477780234364</v>
      </c>
      <c r="U598" s="54">
        <v>62.92</v>
      </c>
      <c r="V598" s="56" t="s">
        <v>496</v>
      </c>
      <c r="W598" s="57"/>
    </row>
    <row r="599" spans="1:23" s="48" customFormat="1" ht="45" x14ac:dyDescent="0.25">
      <c r="A599" s="49">
        <v>2</v>
      </c>
      <c r="B599" s="50" t="s">
        <v>248</v>
      </c>
      <c r="C599" s="49" t="s">
        <v>42</v>
      </c>
      <c r="D599" s="49">
        <v>1983</v>
      </c>
      <c r="E599" s="49" t="s">
        <v>38</v>
      </c>
      <c r="F599" s="49" t="s">
        <v>64</v>
      </c>
      <c r="G599" s="51">
        <v>4</v>
      </c>
      <c r="H599" s="51">
        <v>2</v>
      </c>
      <c r="I599" s="52">
        <v>1678.1</v>
      </c>
      <c r="J599" s="52">
        <v>1203.2</v>
      </c>
      <c r="K599" s="52">
        <v>1203.2</v>
      </c>
      <c r="L599" s="53">
        <v>34</v>
      </c>
      <c r="M599" s="52">
        <f t="shared" si="124"/>
        <v>2052778.8</v>
      </c>
      <c r="N599" s="52">
        <v>0</v>
      </c>
      <c r="O599" s="52">
        <v>0</v>
      </c>
      <c r="P599" s="52">
        <v>0</v>
      </c>
      <c r="Q599" s="52">
        <f>'Таблица 3 '!C590</f>
        <v>2052778.8</v>
      </c>
      <c r="R599" s="52">
        <f t="shared" si="125"/>
        <v>2052778.8</v>
      </c>
      <c r="S599" s="52">
        <v>0</v>
      </c>
      <c r="T599" s="54">
        <f t="shared" si="119"/>
        <v>1706.0994015957447</v>
      </c>
      <c r="U599" s="54">
        <v>1706.1</v>
      </c>
      <c r="V599" s="56" t="s">
        <v>496</v>
      </c>
      <c r="W599" s="57"/>
    </row>
    <row r="600" spans="1:23" s="48" customFormat="1" ht="45" x14ac:dyDescent="0.25">
      <c r="A600" s="49">
        <v>3</v>
      </c>
      <c r="B600" s="50" t="s">
        <v>626</v>
      </c>
      <c r="C600" s="49" t="s">
        <v>42</v>
      </c>
      <c r="D600" s="49" t="s">
        <v>327</v>
      </c>
      <c r="E600" s="49" t="s">
        <v>39</v>
      </c>
      <c r="F600" s="49" t="s">
        <v>64</v>
      </c>
      <c r="G600" s="51">
        <v>2</v>
      </c>
      <c r="H600" s="51">
        <v>2</v>
      </c>
      <c r="I600" s="52">
        <v>792.5</v>
      </c>
      <c r="J600" s="52">
        <v>728.1</v>
      </c>
      <c r="K600" s="52">
        <v>661.3</v>
      </c>
      <c r="L600" s="53">
        <v>44</v>
      </c>
      <c r="M600" s="52">
        <f t="shared" si="124"/>
        <v>148539.07</v>
      </c>
      <c r="N600" s="52">
        <v>0</v>
      </c>
      <c r="O600" s="52">
        <v>0</v>
      </c>
      <c r="P600" s="52">
        <v>0</v>
      </c>
      <c r="Q600" s="52">
        <f>'Таблица 3 '!C591</f>
        <v>148539.07</v>
      </c>
      <c r="R600" s="52">
        <f t="shared" si="125"/>
        <v>148539.07</v>
      </c>
      <c r="S600" s="52">
        <v>0</v>
      </c>
      <c r="T600" s="54">
        <f t="shared" si="119"/>
        <v>204.00916082955638</v>
      </c>
      <c r="U600" s="54">
        <v>204.01</v>
      </c>
      <c r="V600" s="56" t="s">
        <v>496</v>
      </c>
      <c r="W600" s="57"/>
    </row>
    <row r="601" spans="1:23" s="48" customFormat="1" ht="45" x14ac:dyDescent="0.25">
      <c r="A601" s="49">
        <v>4</v>
      </c>
      <c r="B601" s="50" t="s">
        <v>253</v>
      </c>
      <c r="C601" s="49" t="s">
        <v>42</v>
      </c>
      <c r="D601" s="49">
        <v>1988</v>
      </c>
      <c r="E601" s="49" t="s">
        <v>38</v>
      </c>
      <c r="F601" s="49" t="s">
        <v>64</v>
      </c>
      <c r="G601" s="51">
        <v>5</v>
      </c>
      <c r="H601" s="51">
        <v>3</v>
      </c>
      <c r="I601" s="52">
        <v>2309</v>
      </c>
      <c r="J601" s="52">
        <v>2058</v>
      </c>
      <c r="K601" s="52">
        <v>2058</v>
      </c>
      <c r="L601" s="53">
        <v>77</v>
      </c>
      <c r="M601" s="52">
        <f t="shared" si="124"/>
        <v>1944796.8</v>
      </c>
      <c r="N601" s="52">
        <v>0</v>
      </c>
      <c r="O601" s="52">
        <v>0</v>
      </c>
      <c r="P601" s="52">
        <v>0</v>
      </c>
      <c r="Q601" s="52">
        <f>'Таблица 3 '!C592</f>
        <v>1944796.8</v>
      </c>
      <c r="R601" s="52">
        <f t="shared" si="125"/>
        <v>1944796.8</v>
      </c>
      <c r="S601" s="52">
        <v>0</v>
      </c>
      <c r="T601" s="54">
        <f t="shared" si="119"/>
        <v>944.99358600583093</v>
      </c>
      <c r="U601" s="54">
        <v>944.99</v>
      </c>
      <c r="V601" s="56" t="s">
        <v>496</v>
      </c>
      <c r="W601" s="57"/>
    </row>
    <row r="602" spans="1:23" s="40" customFormat="1" ht="23.45" customHeight="1" x14ac:dyDescent="0.25">
      <c r="A602" s="329" t="s">
        <v>627</v>
      </c>
      <c r="B602" s="329"/>
      <c r="C602" s="42" t="s">
        <v>38</v>
      </c>
      <c r="D602" s="42" t="s">
        <v>38</v>
      </c>
      <c r="E602" s="42" t="s">
        <v>38</v>
      </c>
      <c r="F602" s="42" t="s">
        <v>38</v>
      </c>
      <c r="G602" s="43" t="s">
        <v>38</v>
      </c>
      <c r="H602" s="43" t="s">
        <v>38</v>
      </c>
      <c r="I602" s="44">
        <f>SUM(I603:I609)</f>
        <v>12421.9</v>
      </c>
      <c r="J602" s="44">
        <f t="shared" ref="J602:S602" si="126">SUM(J603:J609)</f>
        <v>9543.2000000000007</v>
      </c>
      <c r="K602" s="44">
        <f t="shared" si="126"/>
        <v>9434</v>
      </c>
      <c r="L602" s="45">
        <f t="shared" si="126"/>
        <v>329</v>
      </c>
      <c r="M602" s="44">
        <f t="shared" si="126"/>
        <v>13901857.489999998</v>
      </c>
      <c r="N602" s="44">
        <f t="shared" si="126"/>
        <v>0</v>
      </c>
      <c r="O602" s="44">
        <f t="shared" si="126"/>
        <v>0</v>
      </c>
      <c r="P602" s="44">
        <f t="shared" si="126"/>
        <v>0</v>
      </c>
      <c r="Q602" s="44">
        <f t="shared" si="126"/>
        <v>13901857.489999998</v>
      </c>
      <c r="R602" s="44">
        <f t="shared" si="126"/>
        <v>13901857.489999998</v>
      </c>
      <c r="S602" s="44">
        <f t="shared" si="126"/>
        <v>0</v>
      </c>
      <c r="T602" s="46" t="s">
        <v>39</v>
      </c>
      <c r="U602" s="46" t="s">
        <v>39</v>
      </c>
      <c r="V602" s="47" t="s">
        <v>39</v>
      </c>
      <c r="W602" s="57"/>
    </row>
    <row r="603" spans="1:23" s="48" customFormat="1" ht="45" x14ac:dyDescent="0.25">
      <c r="A603" s="49">
        <v>1</v>
      </c>
      <c r="B603" s="50" t="s">
        <v>628</v>
      </c>
      <c r="C603" s="49" t="s">
        <v>42</v>
      </c>
      <c r="D603" s="49">
        <v>1989</v>
      </c>
      <c r="E603" s="49" t="s">
        <v>39</v>
      </c>
      <c r="F603" s="49" t="s">
        <v>49</v>
      </c>
      <c r="G603" s="51">
        <v>5</v>
      </c>
      <c r="H603" s="51">
        <v>3</v>
      </c>
      <c r="I603" s="52">
        <v>3689</v>
      </c>
      <c r="J603" s="52">
        <v>3331.5</v>
      </c>
      <c r="K603" s="52">
        <v>3308</v>
      </c>
      <c r="L603" s="53">
        <v>105</v>
      </c>
      <c r="M603" s="52">
        <f t="shared" ref="M603:M609" si="127">SUM(N603:Q603)</f>
        <v>4079029.2</v>
      </c>
      <c r="N603" s="52">
        <v>0</v>
      </c>
      <c r="O603" s="52">
        <v>0</v>
      </c>
      <c r="P603" s="52">
        <v>0</v>
      </c>
      <c r="Q603" s="52">
        <f>'Таблица 3 '!C594</f>
        <v>4079029.2</v>
      </c>
      <c r="R603" s="52">
        <f t="shared" ref="R603:R609" si="128">Q603</f>
        <v>4079029.2</v>
      </c>
      <c r="S603" s="52">
        <v>0</v>
      </c>
      <c r="T603" s="54">
        <f t="shared" si="119"/>
        <v>1224.3821701936065</v>
      </c>
      <c r="U603" s="54">
        <v>1292.04</v>
      </c>
      <c r="V603" s="56" t="s">
        <v>496</v>
      </c>
      <c r="W603" s="57"/>
    </row>
    <row r="604" spans="1:23" s="48" customFormat="1" ht="45" x14ac:dyDescent="0.25">
      <c r="A604" s="49">
        <v>2</v>
      </c>
      <c r="B604" s="50" t="s">
        <v>629</v>
      </c>
      <c r="C604" s="49" t="s">
        <v>42</v>
      </c>
      <c r="D604" s="49" t="s">
        <v>185</v>
      </c>
      <c r="E604" s="49">
        <v>2021</v>
      </c>
      <c r="F604" s="49" t="s">
        <v>49</v>
      </c>
      <c r="G604" s="51">
        <v>5</v>
      </c>
      <c r="H604" s="51">
        <v>1</v>
      </c>
      <c r="I604" s="52">
        <v>2217</v>
      </c>
      <c r="J604" s="52">
        <v>1160.8999999999999</v>
      </c>
      <c r="K604" s="52">
        <v>1160.9000000000001</v>
      </c>
      <c r="L604" s="53">
        <v>31</v>
      </c>
      <c r="M604" s="52">
        <f t="shared" si="127"/>
        <v>1136103.01</v>
      </c>
      <c r="N604" s="52">
        <v>0</v>
      </c>
      <c r="O604" s="52">
        <v>0</v>
      </c>
      <c r="P604" s="52">
        <v>0</v>
      </c>
      <c r="Q604" s="52">
        <f>'Таблица 3 '!C595</f>
        <v>1136103.01</v>
      </c>
      <c r="R604" s="52">
        <f t="shared" si="128"/>
        <v>1136103.01</v>
      </c>
      <c r="S604" s="52">
        <v>0</v>
      </c>
      <c r="T604" s="54">
        <f t="shared" si="119"/>
        <v>978.63985700749436</v>
      </c>
      <c r="U604" s="54">
        <v>978.64</v>
      </c>
      <c r="V604" s="56" t="s">
        <v>496</v>
      </c>
      <c r="W604" s="57"/>
    </row>
    <row r="605" spans="1:23" s="48" customFormat="1" ht="45" x14ac:dyDescent="0.25">
      <c r="A605" s="49">
        <v>3</v>
      </c>
      <c r="B605" s="50" t="s">
        <v>630</v>
      </c>
      <c r="C605" s="49" t="s">
        <v>42</v>
      </c>
      <c r="D605" s="49">
        <v>1991</v>
      </c>
      <c r="E605" s="49" t="s">
        <v>39</v>
      </c>
      <c r="F605" s="49" t="s">
        <v>49</v>
      </c>
      <c r="G605" s="51">
        <v>5</v>
      </c>
      <c r="H605" s="51">
        <v>4</v>
      </c>
      <c r="I605" s="52">
        <v>4644</v>
      </c>
      <c r="J605" s="52">
        <v>3426</v>
      </c>
      <c r="K605" s="52">
        <v>3426</v>
      </c>
      <c r="L605" s="53">
        <v>120</v>
      </c>
      <c r="M605" s="52">
        <f t="shared" si="127"/>
        <v>5735330.4000000004</v>
      </c>
      <c r="N605" s="52">
        <v>0</v>
      </c>
      <c r="O605" s="52">
        <v>0</v>
      </c>
      <c r="P605" s="52">
        <v>0</v>
      </c>
      <c r="Q605" s="52">
        <f>'Таблица 3 '!C596</f>
        <v>5735330.4000000004</v>
      </c>
      <c r="R605" s="52">
        <f t="shared" si="128"/>
        <v>5735330.4000000004</v>
      </c>
      <c r="S605" s="52">
        <v>0</v>
      </c>
      <c r="T605" s="54">
        <f t="shared" si="119"/>
        <v>1674.0602451838881</v>
      </c>
      <c r="U605" s="54">
        <v>1928.08</v>
      </c>
      <c r="V605" s="56" t="s">
        <v>496</v>
      </c>
      <c r="W605" s="57"/>
    </row>
    <row r="606" spans="1:23" s="48" customFormat="1" ht="45" x14ac:dyDescent="0.25">
      <c r="A606" s="49">
        <v>4</v>
      </c>
      <c r="B606" s="50" t="s">
        <v>631</v>
      </c>
      <c r="C606" s="49" t="s">
        <v>42</v>
      </c>
      <c r="D606" s="49" t="s">
        <v>185</v>
      </c>
      <c r="E606" s="49" t="s">
        <v>39</v>
      </c>
      <c r="F606" s="49" t="s">
        <v>313</v>
      </c>
      <c r="G606" s="51">
        <v>2</v>
      </c>
      <c r="H606" s="51">
        <v>2</v>
      </c>
      <c r="I606" s="52">
        <v>487.5</v>
      </c>
      <c r="J606" s="52">
        <v>405.40000000000003</v>
      </c>
      <c r="K606" s="52">
        <v>355.4</v>
      </c>
      <c r="L606" s="53">
        <v>19</v>
      </c>
      <c r="M606" s="52">
        <f t="shared" si="127"/>
        <v>324639.59999999998</v>
      </c>
      <c r="N606" s="52">
        <v>0</v>
      </c>
      <c r="O606" s="52">
        <v>0</v>
      </c>
      <c r="P606" s="52">
        <v>0</v>
      </c>
      <c r="Q606" s="52">
        <f>'Таблица 3 '!C597</f>
        <v>324639.59999999998</v>
      </c>
      <c r="R606" s="52">
        <f t="shared" si="128"/>
        <v>324639.59999999998</v>
      </c>
      <c r="S606" s="52">
        <v>0</v>
      </c>
      <c r="T606" s="54">
        <f t="shared" si="119"/>
        <v>800.78835717809557</v>
      </c>
      <c r="U606" s="54">
        <v>800.79</v>
      </c>
      <c r="V606" s="56" t="s">
        <v>496</v>
      </c>
      <c r="W606" s="57"/>
    </row>
    <row r="607" spans="1:23" s="48" customFormat="1" ht="45" x14ac:dyDescent="0.25">
      <c r="A607" s="49">
        <v>5</v>
      </c>
      <c r="B607" s="50" t="s">
        <v>632</v>
      </c>
      <c r="C607" s="49" t="s">
        <v>42</v>
      </c>
      <c r="D607" s="49" t="s">
        <v>185</v>
      </c>
      <c r="E607" s="49" t="s">
        <v>39</v>
      </c>
      <c r="F607" s="49" t="s">
        <v>313</v>
      </c>
      <c r="G607" s="51">
        <v>2</v>
      </c>
      <c r="H607" s="51">
        <v>2</v>
      </c>
      <c r="I607" s="52">
        <v>414.4</v>
      </c>
      <c r="J607" s="52">
        <v>404.2</v>
      </c>
      <c r="K607" s="52">
        <v>404.2</v>
      </c>
      <c r="L607" s="53">
        <v>19</v>
      </c>
      <c r="M607" s="52">
        <f t="shared" si="127"/>
        <v>324639.59999999998</v>
      </c>
      <c r="N607" s="52">
        <v>0</v>
      </c>
      <c r="O607" s="52">
        <v>0</v>
      </c>
      <c r="P607" s="52">
        <v>0</v>
      </c>
      <c r="Q607" s="52">
        <f>'Таблица 3 '!C598</f>
        <v>324639.59999999998</v>
      </c>
      <c r="R607" s="52">
        <f t="shared" si="128"/>
        <v>324639.59999999998</v>
      </c>
      <c r="S607" s="52">
        <v>0</v>
      </c>
      <c r="T607" s="54">
        <f t="shared" si="119"/>
        <v>803.16575952498761</v>
      </c>
      <c r="U607" s="54">
        <v>803.17</v>
      </c>
      <c r="V607" s="56" t="s">
        <v>496</v>
      </c>
      <c r="W607" s="57"/>
    </row>
    <row r="608" spans="1:23" s="48" customFormat="1" ht="45" x14ac:dyDescent="0.25">
      <c r="A608" s="49">
        <v>6</v>
      </c>
      <c r="B608" s="50" t="s">
        <v>633</v>
      </c>
      <c r="C608" s="49" t="s">
        <v>42</v>
      </c>
      <c r="D608" s="49" t="s">
        <v>191</v>
      </c>
      <c r="E608" s="49" t="s">
        <v>39</v>
      </c>
      <c r="F608" s="49" t="s">
        <v>313</v>
      </c>
      <c r="G608" s="51">
        <v>2</v>
      </c>
      <c r="H608" s="51">
        <v>2</v>
      </c>
      <c r="I608" s="52">
        <v>486.6</v>
      </c>
      <c r="J608" s="52">
        <v>404.49999999999994</v>
      </c>
      <c r="K608" s="52">
        <v>368.8</v>
      </c>
      <c r="L608" s="53">
        <v>19</v>
      </c>
      <c r="M608" s="52">
        <f t="shared" si="127"/>
        <v>944700.87999999989</v>
      </c>
      <c r="N608" s="52">
        <v>0</v>
      </c>
      <c r="O608" s="52">
        <v>0</v>
      </c>
      <c r="P608" s="52">
        <v>0</v>
      </c>
      <c r="Q608" s="52">
        <f>'Таблица 3 '!C599</f>
        <v>944700.87999999989</v>
      </c>
      <c r="R608" s="52">
        <f t="shared" si="128"/>
        <v>944700.87999999989</v>
      </c>
      <c r="S608" s="52">
        <v>0</v>
      </c>
      <c r="T608" s="54">
        <f t="shared" si="119"/>
        <v>2335.4780716934488</v>
      </c>
      <c r="U608" s="54">
        <v>2335.48</v>
      </c>
      <c r="V608" s="56" t="s">
        <v>496</v>
      </c>
      <c r="W608" s="57"/>
    </row>
    <row r="609" spans="1:23" s="48" customFormat="1" ht="45" x14ac:dyDescent="0.25">
      <c r="A609" s="49">
        <v>7</v>
      </c>
      <c r="B609" s="50" t="s">
        <v>634</v>
      </c>
      <c r="C609" s="49" t="s">
        <v>42</v>
      </c>
      <c r="D609" s="49" t="s">
        <v>191</v>
      </c>
      <c r="E609" s="49" t="s">
        <v>39</v>
      </c>
      <c r="F609" s="49" t="s">
        <v>313</v>
      </c>
      <c r="G609" s="51">
        <v>2</v>
      </c>
      <c r="H609" s="51">
        <v>2</v>
      </c>
      <c r="I609" s="52">
        <v>483.4</v>
      </c>
      <c r="J609" s="52">
        <v>410.7</v>
      </c>
      <c r="K609" s="52">
        <v>410.7</v>
      </c>
      <c r="L609" s="53">
        <v>16</v>
      </c>
      <c r="M609" s="52">
        <f t="shared" si="127"/>
        <v>1357414.7999999998</v>
      </c>
      <c r="N609" s="52">
        <v>0</v>
      </c>
      <c r="O609" s="52">
        <v>0</v>
      </c>
      <c r="P609" s="52">
        <v>0</v>
      </c>
      <c r="Q609" s="52">
        <f>'Таблица 3 '!C600</f>
        <v>1357414.7999999998</v>
      </c>
      <c r="R609" s="52">
        <f t="shared" si="128"/>
        <v>1357414.7999999998</v>
      </c>
      <c r="S609" s="52">
        <v>0</v>
      </c>
      <c r="T609" s="54">
        <f t="shared" si="119"/>
        <v>3305.1249086924759</v>
      </c>
      <c r="U609" s="54">
        <v>3305.12</v>
      </c>
      <c r="V609" s="56" t="s">
        <v>496</v>
      </c>
      <c r="W609" s="57"/>
    </row>
    <row r="610" spans="1:23" s="40" customFormat="1" ht="25.9" customHeight="1" x14ac:dyDescent="0.25">
      <c r="A610" s="329" t="s">
        <v>255</v>
      </c>
      <c r="B610" s="329"/>
      <c r="C610" s="42" t="s">
        <v>38</v>
      </c>
      <c r="D610" s="42" t="s">
        <v>38</v>
      </c>
      <c r="E610" s="42" t="s">
        <v>38</v>
      </c>
      <c r="F610" s="42" t="s">
        <v>38</v>
      </c>
      <c r="G610" s="43" t="s">
        <v>38</v>
      </c>
      <c r="H610" s="43" t="s">
        <v>38</v>
      </c>
      <c r="I610" s="44">
        <f>SUM(I611:I684)</f>
        <v>518255.26</v>
      </c>
      <c r="J610" s="44">
        <f t="shared" ref="J610:S610" si="129">SUM(J611:J684)</f>
        <v>308761.34000000008</v>
      </c>
      <c r="K610" s="44">
        <f t="shared" si="129"/>
        <v>308730.34000000008</v>
      </c>
      <c r="L610" s="45">
        <f t="shared" si="129"/>
        <v>22334</v>
      </c>
      <c r="M610" s="44">
        <f t="shared" si="129"/>
        <v>153005865.55999997</v>
      </c>
      <c r="N610" s="44">
        <f t="shared" si="129"/>
        <v>0</v>
      </c>
      <c r="O610" s="44">
        <f t="shared" si="129"/>
        <v>0</v>
      </c>
      <c r="P610" s="44">
        <f t="shared" si="129"/>
        <v>0</v>
      </c>
      <c r="Q610" s="44">
        <f t="shared" si="129"/>
        <v>153005865.55999997</v>
      </c>
      <c r="R610" s="44">
        <f t="shared" si="129"/>
        <v>153005865.55999997</v>
      </c>
      <c r="S610" s="44">
        <f t="shared" si="129"/>
        <v>0</v>
      </c>
      <c r="T610" s="46" t="s">
        <v>39</v>
      </c>
      <c r="U610" s="46" t="s">
        <v>39</v>
      </c>
      <c r="V610" s="47" t="s">
        <v>39</v>
      </c>
      <c r="W610" s="57"/>
    </row>
    <row r="611" spans="1:23" s="48" customFormat="1" ht="42" customHeight="1" x14ac:dyDescent="0.25">
      <c r="A611" s="49">
        <v>1</v>
      </c>
      <c r="B611" s="50" t="s">
        <v>635</v>
      </c>
      <c r="C611" s="49" t="s">
        <v>211</v>
      </c>
      <c r="D611" s="49">
        <v>1969</v>
      </c>
      <c r="E611" s="49" t="s">
        <v>39</v>
      </c>
      <c r="F611" s="49" t="s">
        <v>49</v>
      </c>
      <c r="G611" s="51">
        <v>5</v>
      </c>
      <c r="H611" s="51">
        <v>4</v>
      </c>
      <c r="I611" s="52">
        <v>7882.57</v>
      </c>
      <c r="J611" s="52">
        <v>4877.04</v>
      </c>
      <c r="K611" s="52">
        <v>4877.04</v>
      </c>
      <c r="L611" s="53">
        <v>169</v>
      </c>
      <c r="M611" s="52">
        <f t="shared" ref="M611:M674" si="130">SUM(N611:Q611)</f>
        <v>2922306</v>
      </c>
      <c r="N611" s="52">
        <v>0</v>
      </c>
      <c r="O611" s="52">
        <v>0</v>
      </c>
      <c r="P611" s="52">
        <v>0</v>
      </c>
      <c r="Q611" s="52">
        <f>'Таблица 3 '!C602</f>
        <v>2922306</v>
      </c>
      <c r="R611" s="52">
        <f t="shared" ref="R611:R674" si="131">Q611</f>
        <v>2922306</v>
      </c>
      <c r="S611" s="52">
        <v>0</v>
      </c>
      <c r="T611" s="54">
        <f t="shared" si="119"/>
        <v>599.1966438659515</v>
      </c>
      <c r="U611" s="54">
        <v>599.1966438659515</v>
      </c>
      <c r="V611" s="56" t="s">
        <v>496</v>
      </c>
      <c r="W611" s="57"/>
    </row>
    <row r="612" spans="1:23" s="48" customFormat="1" ht="42" customHeight="1" x14ac:dyDescent="0.25">
      <c r="A612" s="49">
        <v>2</v>
      </c>
      <c r="B612" s="50" t="s">
        <v>636</v>
      </c>
      <c r="C612" s="49" t="s">
        <v>211</v>
      </c>
      <c r="D612" s="49">
        <v>1968</v>
      </c>
      <c r="E612" s="49" t="s">
        <v>39</v>
      </c>
      <c r="F612" s="49" t="s">
        <v>49</v>
      </c>
      <c r="G612" s="51">
        <v>5</v>
      </c>
      <c r="H612" s="51">
        <v>6</v>
      </c>
      <c r="I612" s="52">
        <v>7864.07</v>
      </c>
      <c r="J612" s="52">
        <v>4862.54</v>
      </c>
      <c r="K612" s="52">
        <v>4862.54</v>
      </c>
      <c r="L612" s="53">
        <v>250</v>
      </c>
      <c r="M612" s="52">
        <f t="shared" si="130"/>
        <v>2000746.34</v>
      </c>
      <c r="N612" s="52">
        <v>0</v>
      </c>
      <c r="O612" s="52">
        <v>0</v>
      </c>
      <c r="P612" s="52">
        <v>0</v>
      </c>
      <c r="Q612" s="52">
        <f>'Таблица 3 '!C603</f>
        <v>2000746.34</v>
      </c>
      <c r="R612" s="52">
        <f t="shared" si="131"/>
        <v>2000746.34</v>
      </c>
      <c r="S612" s="52">
        <v>0</v>
      </c>
      <c r="T612" s="54">
        <f t="shared" si="119"/>
        <v>411.46115816013855</v>
      </c>
      <c r="U612" s="54">
        <v>411.46115816013855</v>
      </c>
      <c r="V612" s="56" t="s">
        <v>496</v>
      </c>
      <c r="W612" s="57"/>
    </row>
    <row r="613" spans="1:23" s="48" customFormat="1" ht="42" customHeight="1" x14ac:dyDescent="0.25">
      <c r="A613" s="49">
        <v>3</v>
      </c>
      <c r="B613" s="50" t="s">
        <v>637</v>
      </c>
      <c r="C613" s="49" t="s">
        <v>211</v>
      </c>
      <c r="D613" s="49">
        <v>1968</v>
      </c>
      <c r="E613" s="49" t="s">
        <v>39</v>
      </c>
      <c r="F613" s="49" t="s">
        <v>49</v>
      </c>
      <c r="G613" s="51">
        <v>5</v>
      </c>
      <c r="H613" s="51">
        <v>6</v>
      </c>
      <c r="I613" s="52">
        <v>7850.78</v>
      </c>
      <c r="J613" s="52">
        <v>4843.25</v>
      </c>
      <c r="K613" s="52">
        <v>4843.25</v>
      </c>
      <c r="L613" s="53">
        <v>270</v>
      </c>
      <c r="M613" s="52">
        <f t="shared" si="130"/>
        <v>1914372.64</v>
      </c>
      <c r="N613" s="52">
        <v>0</v>
      </c>
      <c r="O613" s="52">
        <v>0</v>
      </c>
      <c r="P613" s="52">
        <v>0</v>
      </c>
      <c r="Q613" s="52">
        <f>'Таблица 3 '!C604</f>
        <v>1914372.64</v>
      </c>
      <c r="R613" s="52">
        <f t="shared" si="131"/>
        <v>1914372.64</v>
      </c>
      <c r="S613" s="52">
        <v>0</v>
      </c>
      <c r="T613" s="54">
        <f t="shared" si="119"/>
        <v>395.26612088989827</v>
      </c>
      <c r="U613" s="54">
        <v>395.26612088989827</v>
      </c>
      <c r="V613" s="56" t="s">
        <v>496</v>
      </c>
      <c r="W613" s="57"/>
    </row>
    <row r="614" spans="1:23" s="48" customFormat="1" ht="42" customHeight="1" x14ac:dyDescent="0.25">
      <c r="A614" s="49">
        <v>4</v>
      </c>
      <c r="B614" s="50" t="s">
        <v>258</v>
      </c>
      <c r="C614" s="49" t="s">
        <v>211</v>
      </c>
      <c r="D614" s="49">
        <v>1970</v>
      </c>
      <c r="E614" s="49" t="s">
        <v>39</v>
      </c>
      <c r="F614" s="49" t="s">
        <v>49</v>
      </c>
      <c r="G614" s="51">
        <v>5</v>
      </c>
      <c r="H614" s="51">
        <v>8</v>
      </c>
      <c r="I614" s="52">
        <v>7129.17</v>
      </c>
      <c r="J614" s="52">
        <v>6578</v>
      </c>
      <c r="K614" s="52">
        <v>6578</v>
      </c>
      <c r="L614" s="53">
        <v>363</v>
      </c>
      <c r="M614" s="52">
        <f t="shared" si="130"/>
        <v>1030399.55</v>
      </c>
      <c r="N614" s="52">
        <v>0</v>
      </c>
      <c r="O614" s="52">
        <v>0</v>
      </c>
      <c r="P614" s="52">
        <v>0</v>
      </c>
      <c r="Q614" s="52">
        <f>'Таблица 3 '!C605</f>
        <v>1030399.55</v>
      </c>
      <c r="R614" s="52">
        <f t="shared" si="131"/>
        <v>1030399.55</v>
      </c>
      <c r="S614" s="52">
        <v>0</v>
      </c>
      <c r="T614" s="54">
        <f t="shared" si="119"/>
        <v>156.64328823350564</v>
      </c>
      <c r="U614" s="54">
        <v>156.64328823350564</v>
      </c>
      <c r="V614" s="56" t="s">
        <v>496</v>
      </c>
      <c r="W614" s="57"/>
    </row>
    <row r="615" spans="1:23" s="48" customFormat="1" ht="42" customHeight="1" x14ac:dyDescent="0.25">
      <c r="A615" s="49">
        <v>5</v>
      </c>
      <c r="B615" s="50" t="s">
        <v>638</v>
      </c>
      <c r="C615" s="49" t="s">
        <v>211</v>
      </c>
      <c r="D615" s="49">
        <v>1971</v>
      </c>
      <c r="E615" s="49" t="s">
        <v>39</v>
      </c>
      <c r="F615" s="49" t="s">
        <v>53</v>
      </c>
      <c r="G615" s="51">
        <v>5</v>
      </c>
      <c r="H615" s="51">
        <v>2</v>
      </c>
      <c r="I615" s="52">
        <v>1474.72</v>
      </c>
      <c r="J615" s="52">
        <v>483.1</v>
      </c>
      <c r="K615" s="52">
        <v>483.1</v>
      </c>
      <c r="L615" s="53">
        <v>60</v>
      </c>
      <c r="M615" s="52">
        <f t="shared" si="130"/>
        <v>1062004.8600000001</v>
      </c>
      <c r="N615" s="52">
        <v>0</v>
      </c>
      <c r="O615" s="52">
        <v>0</v>
      </c>
      <c r="P615" s="52">
        <v>0</v>
      </c>
      <c r="Q615" s="52">
        <f>'Таблица 3 '!C606</f>
        <v>1062004.8600000001</v>
      </c>
      <c r="R615" s="52">
        <f t="shared" si="131"/>
        <v>1062004.8600000001</v>
      </c>
      <c r="S615" s="52">
        <v>0</v>
      </c>
      <c r="T615" s="54">
        <f t="shared" si="119"/>
        <v>2198.3126888842889</v>
      </c>
      <c r="U615" s="54">
        <v>2198.3126888842889</v>
      </c>
      <c r="V615" s="56" t="s">
        <v>496</v>
      </c>
      <c r="W615" s="57"/>
    </row>
    <row r="616" spans="1:23" s="48" customFormat="1" ht="42" customHeight="1" x14ac:dyDescent="0.25">
      <c r="A616" s="49">
        <v>6</v>
      </c>
      <c r="B616" s="50" t="s">
        <v>639</v>
      </c>
      <c r="C616" s="49" t="s">
        <v>211</v>
      </c>
      <c r="D616" s="49">
        <v>1977</v>
      </c>
      <c r="E616" s="49" t="s">
        <v>39</v>
      </c>
      <c r="F616" s="49" t="s">
        <v>53</v>
      </c>
      <c r="G616" s="51">
        <v>5</v>
      </c>
      <c r="H616" s="51">
        <v>2</v>
      </c>
      <c r="I616" s="52">
        <v>1494.58</v>
      </c>
      <c r="J616" s="52">
        <v>492.7</v>
      </c>
      <c r="K616" s="52">
        <v>492.7</v>
      </c>
      <c r="L616" s="53">
        <v>35</v>
      </c>
      <c r="M616" s="52">
        <f t="shared" si="130"/>
        <v>1186255.1599999999</v>
      </c>
      <c r="N616" s="52">
        <v>0</v>
      </c>
      <c r="O616" s="52">
        <v>0</v>
      </c>
      <c r="P616" s="52">
        <v>0</v>
      </c>
      <c r="Q616" s="52">
        <f>'Таблица 3 '!C607</f>
        <v>1186255.1599999999</v>
      </c>
      <c r="R616" s="52">
        <f t="shared" si="131"/>
        <v>1186255.1599999999</v>
      </c>
      <c r="S616" s="52">
        <v>0</v>
      </c>
      <c r="T616" s="54">
        <f t="shared" si="119"/>
        <v>2407.6621879439822</v>
      </c>
      <c r="U616" s="54">
        <v>2407.6621879439822</v>
      </c>
      <c r="V616" s="56" t="s">
        <v>496</v>
      </c>
      <c r="W616" s="57"/>
    </row>
    <row r="617" spans="1:23" s="48" customFormat="1" ht="42" customHeight="1" x14ac:dyDescent="0.25">
      <c r="A617" s="49">
        <v>7</v>
      </c>
      <c r="B617" s="50" t="s">
        <v>640</v>
      </c>
      <c r="C617" s="49" t="s">
        <v>211</v>
      </c>
      <c r="D617" s="49">
        <v>1974</v>
      </c>
      <c r="E617" s="49" t="s">
        <v>39</v>
      </c>
      <c r="F617" s="49" t="s">
        <v>53</v>
      </c>
      <c r="G617" s="51">
        <v>5</v>
      </c>
      <c r="H617" s="51">
        <v>10</v>
      </c>
      <c r="I617" s="52">
        <v>7656.86</v>
      </c>
      <c r="J617" s="52">
        <v>4416</v>
      </c>
      <c r="K617" s="52">
        <v>4416</v>
      </c>
      <c r="L617" s="53">
        <v>292</v>
      </c>
      <c r="M617" s="52">
        <f t="shared" si="130"/>
        <v>1893165.9</v>
      </c>
      <c r="N617" s="52">
        <v>0</v>
      </c>
      <c r="O617" s="52">
        <v>0</v>
      </c>
      <c r="P617" s="52">
        <v>0</v>
      </c>
      <c r="Q617" s="52">
        <f>'Таблица 3 '!C608</f>
        <v>1893165.9</v>
      </c>
      <c r="R617" s="52">
        <f t="shared" si="131"/>
        <v>1893165.9</v>
      </c>
      <c r="S617" s="52">
        <v>0</v>
      </c>
      <c r="T617" s="54">
        <f t="shared" si="119"/>
        <v>428.70604619565216</v>
      </c>
      <c r="U617" s="54">
        <v>428.70604619565216</v>
      </c>
      <c r="V617" s="56" t="s">
        <v>496</v>
      </c>
      <c r="W617" s="57"/>
    </row>
    <row r="618" spans="1:23" s="48" customFormat="1" ht="42" customHeight="1" x14ac:dyDescent="0.25">
      <c r="A618" s="49">
        <v>8</v>
      </c>
      <c r="B618" s="50" t="s">
        <v>641</v>
      </c>
      <c r="C618" s="49" t="s">
        <v>211</v>
      </c>
      <c r="D618" s="49">
        <v>1974</v>
      </c>
      <c r="E618" s="49" t="s">
        <v>39</v>
      </c>
      <c r="F618" s="49" t="s">
        <v>53</v>
      </c>
      <c r="G618" s="51">
        <v>5</v>
      </c>
      <c r="H618" s="51">
        <v>9</v>
      </c>
      <c r="I618" s="52">
        <v>7368.88</v>
      </c>
      <c r="J618" s="52">
        <v>4375</v>
      </c>
      <c r="K618" s="52">
        <v>4375</v>
      </c>
      <c r="L618" s="53">
        <v>277</v>
      </c>
      <c r="M618" s="52">
        <f t="shared" si="130"/>
        <v>2731075.83</v>
      </c>
      <c r="N618" s="52">
        <v>0</v>
      </c>
      <c r="O618" s="52">
        <v>0</v>
      </c>
      <c r="P618" s="52">
        <v>0</v>
      </c>
      <c r="Q618" s="52">
        <f>'Таблица 3 '!C609</f>
        <v>2731075.83</v>
      </c>
      <c r="R618" s="52">
        <f t="shared" si="131"/>
        <v>2731075.83</v>
      </c>
      <c r="S618" s="52">
        <v>0</v>
      </c>
      <c r="T618" s="54">
        <f t="shared" si="119"/>
        <v>624.245904</v>
      </c>
      <c r="U618" s="54">
        <v>624.245904</v>
      </c>
      <c r="V618" s="56" t="s">
        <v>496</v>
      </c>
      <c r="W618" s="57"/>
    </row>
    <row r="619" spans="1:23" s="48" customFormat="1" ht="42" customHeight="1" x14ac:dyDescent="0.25">
      <c r="A619" s="49">
        <v>9</v>
      </c>
      <c r="B619" s="50" t="s">
        <v>642</v>
      </c>
      <c r="C619" s="49" t="s">
        <v>211</v>
      </c>
      <c r="D619" s="49">
        <v>1974</v>
      </c>
      <c r="E619" s="49" t="s">
        <v>39</v>
      </c>
      <c r="F619" s="49" t="s">
        <v>53</v>
      </c>
      <c r="G619" s="51">
        <v>5</v>
      </c>
      <c r="H619" s="51">
        <v>5</v>
      </c>
      <c r="I619" s="52">
        <v>3841.62</v>
      </c>
      <c r="J619" s="52">
        <v>2202.25</v>
      </c>
      <c r="K619" s="52">
        <v>2202.25</v>
      </c>
      <c r="L619" s="53">
        <v>140</v>
      </c>
      <c r="M619" s="52">
        <f t="shared" si="130"/>
        <v>2062878.53</v>
      </c>
      <c r="N619" s="52">
        <v>0</v>
      </c>
      <c r="O619" s="52">
        <v>0</v>
      </c>
      <c r="P619" s="52">
        <v>0</v>
      </c>
      <c r="Q619" s="52">
        <f>'Таблица 3 '!C610</f>
        <v>2062878.53</v>
      </c>
      <c r="R619" s="52">
        <f t="shared" si="131"/>
        <v>2062878.53</v>
      </c>
      <c r="S619" s="52">
        <v>0</v>
      </c>
      <c r="T619" s="54">
        <f t="shared" si="119"/>
        <v>936.71405607901011</v>
      </c>
      <c r="U619" s="54">
        <v>936.71405607901011</v>
      </c>
      <c r="V619" s="56" t="s">
        <v>496</v>
      </c>
      <c r="W619" s="57"/>
    </row>
    <row r="620" spans="1:23" s="48" customFormat="1" ht="42" customHeight="1" x14ac:dyDescent="0.25">
      <c r="A620" s="49">
        <v>10</v>
      </c>
      <c r="B620" s="50" t="s">
        <v>643</v>
      </c>
      <c r="C620" s="49" t="s">
        <v>211</v>
      </c>
      <c r="D620" s="49">
        <v>1974</v>
      </c>
      <c r="E620" s="49" t="s">
        <v>39</v>
      </c>
      <c r="F620" s="49" t="s">
        <v>53</v>
      </c>
      <c r="G620" s="51">
        <v>5</v>
      </c>
      <c r="H620" s="51">
        <v>5</v>
      </c>
      <c r="I620" s="52">
        <v>3838.49</v>
      </c>
      <c r="J620" s="52">
        <v>2202.25</v>
      </c>
      <c r="K620" s="52">
        <v>2202.25</v>
      </c>
      <c r="L620" s="53">
        <v>142</v>
      </c>
      <c r="M620" s="52">
        <f t="shared" si="130"/>
        <v>3030711.47</v>
      </c>
      <c r="N620" s="52">
        <v>0</v>
      </c>
      <c r="O620" s="52">
        <v>0</v>
      </c>
      <c r="P620" s="52">
        <v>0</v>
      </c>
      <c r="Q620" s="52">
        <f>'Таблица 3 '!C611</f>
        <v>3030711.47</v>
      </c>
      <c r="R620" s="52">
        <f t="shared" si="131"/>
        <v>3030711.47</v>
      </c>
      <c r="S620" s="52">
        <v>0</v>
      </c>
      <c r="T620" s="54">
        <f t="shared" si="119"/>
        <v>1376.1886570552845</v>
      </c>
      <c r="U620" s="54">
        <v>1376.1886570552845</v>
      </c>
      <c r="V620" s="56" t="s">
        <v>496</v>
      </c>
      <c r="W620" s="57"/>
    </row>
    <row r="621" spans="1:23" s="48" customFormat="1" ht="42" customHeight="1" x14ac:dyDescent="0.25">
      <c r="A621" s="49">
        <v>11</v>
      </c>
      <c r="B621" s="50" t="s">
        <v>644</v>
      </c>
      <c r="C621" s="49" t="s">
        <v>211</v>
      </c>
      <c r="D621" s="49">
        <v>1974</v>
      </c>
      <c r="E621" s="49" t="s">
        <v>39</v>
      </c>
      <c r="F621" s="49" t="s">
        <v>53</v>
      </c>
      <c r="G621" s="51">
        <v>5</v>
      </c>
      <c r="H621" s="51">
        <v>5</v>
      </c>
      <c r="I621" s="52">
        <v>3861.4</v>
      </c>
      <c r="J621" s="52">
        <v>2202.25</v>
      </c>
      <c r="K621" s="52">
        <v>2202.25</v>
      </c>
      <c r="L621" s="53">
        <v>157</v>
      </c>
      <c r="M621" s="52">
        <f t="shared" si="130"/>
        <v>2019306.35</v>
      </c>
      <c r="N621" s="52">
        <v>0</v>
      </c>
      <c r="O621" s="52">
        <v>0</v>
      </c>
      <c r="P621" s="52">
        <v>0</v>
      </c>
      <c r="Q621" s="52">
        <f>'Таблица 3 '!C612</f>
        <v>2019306.35</v>
      </c>
      <c r="R621" s="52">
        <f t="shared" si="131"/>
        <v>2019306.35</v>
      </c>
      <c r="S621" s="52">
        <v>0</v>
      </c>
      <c r="T621" s="54">
        <f t="shared" si="119"/>
        <v>916.92875468271086</v>
      </c>
      <c r="U621" s="54">
        <v>916.92875468271086</v>
      </c>
      <c r="V621" s="56" t="s">
        <v>496</v>
      </c>
      <c r="W621" s="57"/>
    </row>
    <row r="622" spans="1:23" s="48" customFormat="1" ht="42" customHeight="1" x14ac:dyDescent="0.25">
      <c r="A622" s="49">
        <v>12</v>
      </c>
      <c r="B622" s="50" t="s">
        <v>645</v>
      </c>
      <c r="C622" s="49" t="s">
        <v>211</v>
      </c>
      <c r="D622" s="49">
        <v>1975</v>
      </c>
      <c r="E622" s="49" t="s">
        <v>39</v>
      </c>
      <c r="F622" s="49" t="s">
        <v>43</v>
      </c>
      <c r="G622" s="51">
        <v>9</v>
      </c>
      <c r="H622" s="51">
        <v>1</v>
      </c>
      <c r="I622" s="52">
        <v>1935.67</v>
      </c>
      <c r="J622" s="52">
        <v>892</v>
      </c>
      <c r="K622" s="52">
        <v>892</v>
      </c>
      <c r="L622" s="53">
        <v>90</v>
      </c>
      <c r="M622" s="52">
        <f t="shared" si="130"/>
        <v>396797.12</v>
      </c>
      <c r="N622" s="52">
        <v>0</v>
      </c>
      <c r="O622" s="52">
        <v>0</v>
      </c>
      <c r="P622" s="52">
        <v>0</v>
      </c>
      <c r="Q622" s="52">
        <f>'Таблица 3 '!C613</f>
        <v>396797.12</v>
      </c>
      <c r="R622" s="52">
        <f t="shared" si="131"/>
        <v>396797.12</v>
      </c>
      <c r="S622" s="52">
        <v>0</v>
      </c>
      <c r="T622" s="54">
        <f t="shared" si="119"/>
        <v>444.83982062780268</v>
      </c>
      <c r="U622" s="54">
        <v>444.83982062780268</v>
      </c>
      <c r="V622" s="56" t="s">
        <v>496</v>
      </c>
      <c r="W622" s="57"/>
    </row>
    <row r="623" spans="1:23" s="48" customFormat="1" ht="42" customHeight="1" x14ac:dyDescent="0.25">
      <c r="A623" s="49">
        <v>13</v>
      </c>
      <c r="B623" s="50" t="s">
        <v>646</v>
      </c>
      <c r="C623" s="49" t="s">
        <v>211</v>
      </c>
      <c r="D623" s="49">
        <v>1974</v>
      </c>
      <c r="E623" s="49" t="s">
        <v>39</v>
      </c>
      <c r="F623" s="49" t="s">
        <v>53</v>
      </c>
      <c r="G623" s="51">
        <v>5</v>
      </c>
      <c r="H623" s="51">
        <v>5</v>
      </c>
      <c r="I623" s="52">
        <v>3860.41</v>
      </c>
      <c r="J623" s="52">
        <v>2147.4</v>
      </c>
      <c r="K623" s="52">
        <v>2147.4</v>
      </c>
      <c r="L623" s="53">
        <v>144</v>
      </c>
      <c r="M623" s="52">
        <f t="shared" si="130"/>
        <v>1974278.64</v>
      </c>
      <c r="N623" s="52">
        <v>0</v>
      </c>
      <c r="O623" s="52">
        <v>0</v>
      </c>
      <c r="P623" s="52">
        <v>0</v>
      </c>
      <c r="Q623" s="52">
        <f>'Таблица 3 '!C614</f>
        <v>1974278.64</v>
      </c>
      <c r="R623" s="52">
        <f t="shared" si="131"/>
        <v>1974278.64</v>
      </c>
      <c r="S623" s="52">
        <v>0</v>
      </c>
      <c r="T623" s="54">
        <f t="shared" ref="T623:T686" si="132">M623/J623</f>
        <v>919.38094439787642</v>
      </c>
      <c r="U623" s="54">
        <v>919.38094439787642</v>
      </c>
      <c r="V623" s="56" t="s">
        <v>496</v>
      </c>
      <c r="W623" s="57"/>
    </row>
    <row r="624" spans="1:23" s="48" customFormat="1" ht="42" customHeight="1" x14ac:dyDescent="0.25">
      <c r="A624" s="49">
        <v>14</v>
      </c>
      <c r="B624" s="50" t="s">
        <v>269</v>
      </c>
      <c r="C624" s="49" t="s">
        <v>211</v>
      </c>
      <c r="D624" s="49">
        <v>1984</v>
      </c>
      <c r="E624" s="49" t="s">
        <v>39</v>
      </c>
      <c r="F624" s="49" t="s">
        <v>53</v>
      </c>
      <c r="G624" s="51">
        <v>5</v>
      </c>
      <c r="H624" s="51">
        <v>5</v>
      </c>
      <c r="I624" s="52">
        <v>5325.01</v>
      </c>
      <c r="J624" s="52">
        <v>3919</v>
      </c>
      <c r="K624" s="52">
        <v>3919</v>
      </c>
      <c r="L624" s="53">
        <v>210</v>
      </c>
      <c r="M624" s="52">
        <f t="shared" si="130"/>
        <v>645075.03</v>
      </c>
      <c r="N624" s="52">
        <v>0</v>
      </c>
      <c r="O624" s="52">
        <v>0</v>
      </c>
      <c r="P624" s="52">
        <v>0</v>
      </c>
      <c r="Q624" s="52">
        <f>'Таблица 3 '!C615</f>
        <v>645075.03</v>
      </c>
      <c r="R624" s="52">
        <f t="shared" si="131"/>
        <v>645075.03</v>
      </c>
      <c r="S624" s="52">
        <v>0</v>
      </c>
      <c r="T624" s="54">
        <f t="shared" si="132"/>
        <v>164.60194692523604</v>
      </c>
      <c r="U624" s="54">
        <v>164.60194692523604</v>
      </c>
      <c r="V624" s="56" t="s">
        <v>496</v>
      </c>
      <c r="W624" s="57"/>
    </row>
    <row r="625" spans="1:23" s="48" customFormat="1" ht="42" customHeight="1" x14ac:dyDescent="0.25">
      <c r="A625" s="49">
        <v>15</v>
      </c>
      <c r="B625" s="50" t="s">
        <v>647</v>
      </c>
      <c r="C625" s="49" t="s">
        <v>211</v>
      </c>
      <c r="D625" s="49">
        <v>1973</v>
      </c>
      <c r="E625" s="49" t="s">
        <v>39</v>
      </c>
      <c r="F625" s="49" t="s">
        <v>53</v>
      </c>
      <c r="G625" s="51">
        <v>5</v>
      </c>
      <c r="H625" s="51">
        <v>5</v>
      </c>
      <c r="I625" s="52">
        <v>4476.1899999999996</v>
      </c>
      <c r="J625" s="52">
        <v>2534.9</v>
      </c>
      <c r="K625" s="52">
        <v>2534.9</v>
      </c>
      <c r="L625" s="53">
        <v>214</v>
      </c>
      <c r="M625" s="52">
        <f t="shared" si="130"/>
        <v>308427.40999999997</v>
      </c>
      <c r="N625" s="52">
        <v>0</v>
      </c>
      <c r="O625" s="52">
        <v>0</v>
      </c>
      <c r="P625" s="52">
        <v>0</v>
      </c>
      <c r="Q625" s="52">
        <f>'Таблица 3 '!C616</f>
        <v>308427.40999999997</v>
      </c>
      <c r="R625" s="52">
        <f t="shared" si="131"/>
        <v>308427.40999999997</v>
      </c>
      <c r="S625" s="52">
        <v>0</v>
      </c>
      <c r="T625" s="54">
        <f t="shared" si="132"/>
        <v>121.6724170578721</v>
      </c>
      <c r="U625" s="54">
        <v>121.6724170578721</v>
      </c>
      <c r="V625" s="56" t="s">
        <v>496</v>
      </c>
      <c r="W625" s="57"/>
    </row>
    <row r="626" spans="1:23" s="48" customFormat="1" ht="42" customHeight="1" x14ac:dyDescent="0.25">
      <c r="A626" s="49">
        <v>16</v>
      </c>
      <c r="B626" s="50" t="s">
        <v>648</v>
      </c>
      <c r="C626" s="49" t="s">
        <v>211</v>
      </c>
      <c r="D626" s="49">
        <v>1972</v>
      </c>
      <c r="E626" s="49" t="s">
        <v>39</v>
      </c>
      <c r="F626" s="49" t="s">
        <v>53</v>
      </c>
      <c r="G626" s="51">
        <v>5</v>
      </c>
      <c r="H626" s="51">
        <v>5</v>
      </c>
      <c r="I626" s="52">
        <v>4574.26</v>
      </c>
      <c r="J626" s="52">
        <v>2447.38</v>
      </c>
      <c r="K626" s="52">
        <v>2447.38</v>
      </c>
      <c r="L626" s="53">
        <v>223</v>
      </c>
      <c r="M626" s="52">
        <f t="shared" si="130"/>
        <v>511551.09</v>
      </c>
      <c r="N626" s="52">
        <v>0</v>
      </c>
      <c r="O626" s="52">
        <v>0</v>
      </c>
      <c r="P626" s="52">
        <v>0</v>
      </c>
      <c r="Q626" s="52">
        <f>'Таблица 3 '!C617</f>
        <v>511551.09</v>
      </c>
      <c r="R626" s="52">
        <f t="shared" si="131"/>
        <v>511551.09</v>
      </c>
      <c r="S626" s="52">
        <v>0</v>
      </c>
      <c r="T626" s="54">
        <f t="shared" si="132"/>
        <v>209.01988657257965</v>
      </c>
      <c r="U626" s="54">
        <v>209.01988657257965</v>
      </c>
      <c r="V626" s="56" t="s">
        <v>496</v>
      </c>
      <c r="W626" s="57"/>
    </row>
    <row r="627" spans="1:23" s="48" customFormat="1" ht="42" customHeight="1" x14ac:dyDescent="0.25">
      <c r="A627" s="49">
        <v>17</v>
      </c>
      <c r="B627" s="50" t="s">
        <v>649</v>
      </c>
      <c r="C627" s="49" t="s">
        <v>211</v>
      </c>
      <c r="D627" s="49">
        <v>1972</v>
      </c>
      <c r="E627" s="49" t="s">
        <v>39</v>
      </c>
      <c r="F627" s="49" t="s">
        <v>53</v>
      </c>
      <c r="G627" s="51">
        <v>5</v>
      </c>
      <c r="H627" s="51">
        <v>5</v>
      </c>
      <c r="I627" s="52">
        <v>4567.66</v>
      </c>
      <c r="J627" s="52">
        <v>2447.38</v>
      </c>
      <c r="K627" s="52">
        <v>2447.38</v>
      </c>
      <c r="L627" s="53">
        <v>207</v>
      </c>
      <c r="M627" s="52">
        <f t="shared" si="130"/>
        <v>511551.09</v>
      </c>
      <c r="N627" s="52">
        <v>0</v>
      </c>
      <c r="O627" s="52">
        <v>0</v>
      </c>
      <c r="P627" s="52">
        <v>0</v>
      </c>
      <c r="Q627" s="52">
        <f>'Таблица 3 '!C618</f>
        <v>511551.09</v>
      </c>
      <c r="R627" s="52">
        <f t="shared" si="131"/>
        <v>511551.09</v>
      </c>
      <c r="S627" s="52">
        <v>0</v>
      </c>
      <c r="T627" s="54">
        <f t="shared" si="132"/>
        <v>209.01988657257965</v>
      </c>
      <c r="U627" s="54">
        <v>209.01988657257965</v>
      </c>
      <c r="V627" s="56" t="s">
        <v>496</v>
      </c>
      <c r="W627" s="57"/>
    </row>
    <row r="628" spans="1:23" s="48" customFormat="1" ht="42" customHeight="1" x14ac:dyDescent="0.25">
      <c r="A628" s="49">
        <v>18</v>
      </c>
      <c r="B628" s="50" t="s">
        <v>650</v>
      </c>
      <c r="C628" s="49" t="s">
        <v>211</v>
      </c>
      <c r="D628" s="49">
        <v>1975</v>
      </c>
      <c r="E628" s="49" t="s">
        <v>39</v>
      </c>
      <c r="F628" s="49" t="s">
        <v>53</v>
      </c>
      <c r="G628" s="51">
        <v>5</v>
      </c>
      <c r="H628" s="51">
        <v>4</v>
      </c>
      <c r="I628" s="52">
        <v>3026.16</v>
      </c>
      <c r="J628" s="52">
        <v>1956.8</v>
      </c>
      <c r="K628" s="52">
        <v>1956.8</v>
      </c>
      <c r="L628" s="53">
        <v>121</v>
      </c>
      <c r="M628" s="52">
        <f t="shared" si="130"/>
        <v>2933186.21</v>
      </c>
      <c r="N628" s="52">
        <v>0</v>
      </c>
      <c r="O628" s="52">
        <v>0</v>
      </c>
      <c r="P628" s="52">
        <v>0</v>
      </c>
      <c r="Q628" s="52">
        <f>'Таблица 3 '!C619</f>
        <v>2933186.21</v>
      </c>
      <c r="R628" s="52">
        <f t="shared" si="131"/>
        <v>2933186.21</v>
      </c>
      <c r="S628" s="52">
        <v>0</v>
      </c>
      <c r="T628" s="54">
        <f t="shared" si="132"/>
        <v>1498.9708759198693</v>
      </c>
      <c r="U628" s="54">
        <v>1498.9708759198693</v>
      </c>
      <c r="V628" s="56" t="s">
        <v>496</v>
      </c>
      <c r="W628" s="57"/>
    </row>
    <row r="629" spans="1:23" s="48" customFormat="1" ht="42" customHeight="1" x14ac:dyDescent="0.25">
      <c r="A629" s="49">
        <v>19</v>
      </c>
      <c r="B629" s="50" t="s">
        <v>651</v>
      </c>
      <c r="C629" s="49" t="s">
        <v>211</v>
      </c>
      <c r="D629" s="49">
        <v>1972</v>
      </c>
      <c r="E629" s="49" t="s">
        <v>39</v>
      </c>
      <c r="F629" s="49" t="s">
        <v>53</v>
      </c>
      <c r="G629" s="51">
        <v>5</v>
      </c>
      <c r="H629" s="51">
        <v>5</v>
      </c>
      <c r="I629" s="52">
        <v>4582.3</v>
      </c>
      <c r="J629" s="52">
        <v>2570.9</v>
      </c>
      <c r="K629" s="52">
        <v>2570.9</v>
      </c>
      <c r="L629" s="53">
        <v>198</v>
      </c>
      <c r="M629" s="52">
        <f t="shared" si="130"/>
        <v>525304.74</v>
      </c>
      <c r="N629" s="52">
        <v>0</v>
      </c>
      <c r="O629" s="52">
        <v>0</v>
      </c>
      <c r="P629" s="52">
        <v>0</v>
      </c>
      <c r="Q629" s="52">
        <f>'Таблица 3 '!C620</f>
        <v>525304.74</v>
      </c>
      <c r="R629" s="52">
        <f t="shared" si="131"/>
        <v>525304.74</v>
      </c>
      <c r="S629" s="52">
        <v>0</v>
      </c>
      <c r="T629" s="54">
        <f t="shared" si="132"/>
        <v>204.32717725310201</v>
      </c>
      <c r="U629" s="54">
        <v>204.32717725310201</v>
      </c>
      <c r="V629" s="56" t="s">
        <v>496</v>
      </c>
      <c r="W629" s="57"/>
    </row>
    <row r="630" spans="1:23" s="48" customFormat="1" ht="42" customHeight="1" x14ac:dyDescent="0.25">
      <c r="A630" s="49">
        <v>20</v>
      </c>
      <c r="B630" s="50" t="s">
        <v>652</v>
      </c>
      <c r="C630" s="49" t="s">
        <v>211</v>
      </c>
      <c r="D630" s="49">
        <v>1972</v>
      </c>
      <c r="E630" s="49" t="s">
        <v>39</v>
      </c>
      <c r="F630" s="49" t="s">
        <v>53</v>
      </c>
      <c r="G630" s="51">
        <v>5</v>
      </c>
      <c r="H630" s="51">
        <v>5</v>
      </c>
      <c r="I630" s="52">
        <v>4556.18</v>
      </c>
      <c r="J630" s="52">
        <v>2570.9</v>
      </c>
      <c r="K630" s="52">
        <v>2570.9</v>
      </c>
      <c r="L630" s="53">
        <v>211</v>
      </c>
      <c r="M630" s="52">
        <f t="shared" si="130"/>
        <v>525304.74</v>
      </c>
      <c r="N630" s="52">
        <v>0</v>
      </c>
      <c r="O630" s="52">
        <v>0</v>
      </c>
      <c r="P630" s="52">
        <v>0</v>
      </c>
      <c r="Q630" s="52">
        <f>'Таблица 3 '!C621</f>
        <v>525304.74</v>
      </c>
      <c r="R630" s="52">
        <f t="shared" si="131"/>
        <v>525304.74</v>
      </c>
      <c r="S630" s="52">
        <v>0</v>
      </c>
      <c r="T630" s="54">
        <f t="shared" si="132"/>
        <v>204.32717725310201</v>
      </c>
      <c r="U630" s="54">
        <v>204.32717725310201</v>
      </c>
      <c r="V630" s="56" t="s">
        <v>496</v>
      </c>
      <c r="W630" s="57"/>
    </row>
    <row r="631" spans="1:23" s="48" customFormat="1" ht="42" customHeight="1" x14ac:dyDescent="0.25">
      <c r="A631" s="49">
        <v>21</v>
      </c>
      <c r="B631" s="50" t="s">
        <v>653</v>
      </c>
      <c r="C631" s="49" t="s">
        <v>211</v>
      </c>
      <c r="D631" s="49">
        <v>1972</v>
      </c>
      <c r="E631" s="49" t="s">
        <v>39</v>
      </c>
      <c r="F631" s="49" t="s">
        <v>53</v>
      </c>
      <c r="G631" s="51">
        <v>5</v>
      </c>
      <c r="H631" s="51">
        <v>4</v>
      </c>
      <c r="I631" s="52">
        <v>3495.56</v>
      </c>
      <c r="J631" s="52">
        <v>2037.42</v>
      </c>
      <c r="K631" s="52">
        <v>2037.42</v>
      </c>
      <c r="L631" s="53">
        <v>181</v>
      </c>
      <c r="M631" s="52">
        <f t="shared" si="130"/>
        <v>525304.74</v>
      </c>
      <c r="N631" s="52">
        <v>0</v>
      </c>
      <c r="O631" s="52">
        <v>0</v>
      </c>
      <c r="P631" s="52">
        <v>0</v>
      </c>
      <c r="Q631" s="52">
        <f>'Таблица 3 '!C622</f>
        <v>525304.74</v>
      </c>
      <c r="R631" s="52">
        <f t="shared" si="131"/>
        <v>525304.74</v>
      </c>
      <c r="S631" s="52">
        <v>0</v>
      </c>
      <c r="T631" s="54">
        <f t="shared" si="132"/>
        <v>257.82840062431899</v>
      </c>
      <c r="U631" s="54">
        <v>257.82840062431899</v>
      </c>
      <c r="V631" s="56" t="s">
        <v>496</v>
      </c>
      <c r="W631" s="57"/>
    </row>
    <row r="632" spans="1:23" s="48" customFormat="1" ht="42" customHeight="1" x14ac:dyDescent="0.25">
      <c r="A632" s="49">
        <v>22</v>
      </c>
      <c r="B632" s="50" t="s">
        <v>654</v>
      </c>
      <c r="C632" s="49" t="s">
        <v>211</v>
      </c>
      <c r="D632" s="49">
        <v>1974</v>
      </c>
      <c r="E632" s="49" t="s">
        <v>39</v>
      </c>
      <c r="F632" s="49" t="s">
        <v>53</v>
      </c>
      <c r="G632" s="51">
        <v>5</v>
      </c>
      <c r="H632" s="51">
        <v>4</v>
      </c>
      <c r="I632" s="52">
        <v>3510.22</v>
      </c>
      <c r="J632" s="52">
        <v>2037.42</v>
      </c>
      <c r="K632" s="52">
        <v>2037.42</v>
      </c>
      <c r="L632" s="53">
        <v>185</v>
      </c>
      <c r="M632" s="52">
        <f t="shared" si="130"/>
        <v>525304.74</v>
      </c>
      <c r="N632" s="52">
        <v>0</v>
      </c>
      <c r="O632" s="52">
        <v>0</v>
      </c>
      <c r="P632" s="52">
        <v>0</v>
      </c>
      <c r="Q632" s="52">
        <f>'Таблица 3 '!C623</f>
        <v>525304.74</v>
      </c>
      <c r="R632" s="52">
        <f t="shared" si="131"/>
        <v>525304.74</v>
      </c>
      <c r="S632" s="52">
        <v>0</v>
      </c>
      <c r="T632" s="54">
        <f t="shared" si="132"/>
        <v>257.82840062431899</v>
      </c>
      <c r="U632" s="54">
        <v>257.82840062431899</v>
      </c>
      <c r="V632" s="56" t="s">
        <v>496</v>
      </c>
      <c r="W632" s="57"/>
    </row>
    <row r="633" spans="1:23" s="48" customFormat="1" ht="42" customHeight="1" x14ac:dyDescent="0.25">
      <c r="A633" s="49">
        <v>23</v>
      </c>
      <c r="B633" s="50" t="s">
        <v>655</v>
      </c>
      <c r="C633" s="49" t="s">
        <v>211</v>
      </c>
      <c r="D633" s="49">
        <v>1976</v>
      </c>
      <c r="E633" s="49" t="s">
        <v>39</v>
      </c>
      <c r="F633" s="49" t="s">
        <v>53</v>
      </c>
      <c r="G633" s="51">
        <v>5</v>
      </c>
      <c r="H633" s="51">
        <v>16</v>
      </c>
      <c r="I633" s="52">
        <v>18110.39</v>
      </c>
      <c r="J633" s="52">
        <v>12078</v>
      </c>
      <c r="K633" s="52">
        <v>12078</v>
      </c>
      <c r="L633" s="53">
        <v>660</v>
      </c>
      <c r="M633" s="52">
        <f t="shared" si="130"/>
        <v>1265282.2</v>
      </c>
      <c r="N633" s="52">
        <v>0</v>
      </c>
      <c r="O633" s="52">
        <v>0</v>
      </c>
      <c r="P633" s="52">
        <v>0</v>
      </c>
      <c r="Q633" s="52">
        <f>'Таблица 3 '!C624</f>
        <v>1265282.2</v>
      </c>
      <c r="R633" s="52">
        <f t="shared" si="131"/>
        <v>1265282.2</v>
      </c>
      <c r="S633" s="52">
        <v>0</v>
      </c>
      <c r="T633" s="54">
        <f t="shared" si="132"/>
        <v>104.75924821990395</v>
      </c>
      <c r="U633" s="54">
        <v>104.75924821990395</v>
      </c>
      <c r="V633" s="56" t="s">
        <v>496</v>
      </c>
      <c r="W633" s="57"/>
    </row>
    <row r="634" spans="1:23" s="48" customFormat="1" ht="42" customHeight="1" x14ac:dyDescent="0.25">
      <c r="A634" s="49">
        <v>24</v>
      </c>
      <c r="B634" s="50" t="s">
        <v>656</v>
      </c>
      <c r="C634" s="49" t="s">
        <v>211</v>
      </c>
      <c r="D634" s="49">
        <v>1976</v>
      </c>
      <c r="E634" s="49" t="s">
        <v>39</v>
      </c>
      <c r="F634" s="49" t="s">
        <v>53</v>
      </c>
      <c r="G634" s="51">
        <v>5</v>
      </c>
      <c r="H634" s="51">
        <v>4</v>
      </c>
      <c r="I634" s="52">
        <v>3978.72</v>
      </c>
      <c r="J634" s="52">
        <v>2291.3000000000002</v>
      </c>
      <c r="K634" s="52">
        <v>2291.3000000000002</v>
      </c>
      <c r="L634" s="53">
        <v>183</v>
      </c>
      <c r="M634" s="52">
        <f t="shared" si="130"/>
        <v>2611069.04</v>
      </c>
      <c r="N634" s="52">
        <v>0</v>
      </c>
      <c r="O634" s="52">
        <v>0</v>
      </c>
      <c r="P634" s="52">
        <v>0</v>
      </c>
      <c r="Q634" s="52">
        <f>'Таблица 3 '!C625</f>
        <v>2611069.04</v>
      </c>
      <c r="R634" s="52">
        <f t="shared" si="131"/>
        <v>2611069.04</v>
      </c>
      <c r="S634" s="52">
        <v>0</v>
      </c>
      <c r="T634" s="54">
        <f t="shared" si="132"/>
        <v>1139.557910356566</v>
      </c>
      <c r="U634" s="54">
        <v>1139.557910356566</v>
      </c>
      <c r="V634" s="56" t="s">
        <v>496</v>
      </c>
      <c r="W634" s="57"/>
    </row>
    <row r="635" spans="1:23" s="48" customFormat="1" ht="42" customHeight="1" x14ac:dyDescent="0.25">
      <c r="A635" s="49">
        <v>25</v>
      </c>
      <c r="B635" s="50" t="s">
        <v>657</v>
      </c>
      <c r="C635" s="49" t="s">
        <v>211</v>
      </c>
      <c r="D635" s="49">
        <v>1977</v>
      </c>
      <c r="E635" s="49" t="s">
        <v>39</v>
      </c>
      <c r="F635" s="49" t="s">
        <v>53</v>
      </c>
      <c r="G635" s="51">
        <v>5</v>
      </c>
      <c r="H635" s="51">
        <v>11</v>
      </c>
      <c r="I635" s="52">
        <v>11964.1</v>
      </c>
      <c r="J635" s="52">
        <v>7534.8</v>
      </c>
      <c r="K635" s="52">
        <v>7534.8</v>
      </c>
      <c r="L635" s="53">
        <v>487</v>
      </c>
      <c r="M635" s="52">
        <f t="shared" si="130"/>
        <v>4674997.38</v>
      </c>
      <c r="N635" s="52">
        <v>0</v>
      </c>
      <c r="O635" s="52">
        <v>0</v>
      </c>
      <c r="P635" s="52">
        <v>0</v>
      </c>
      <c r="Q635" s="52">
        <f>'Таблица 3 '!C626</f>
        <v>4674997.38</v>
      </c>
      <c r="R635" s="52">
        <f t="shared" si="131"/>
        <v>4674997.38</v>
      </c>
      <c r="S635" s="52">
        <v>0</v>
      </c>
      <c r="T635" s="54">
        <f t="shared" si="132"/>
        <v>620.4540770823379</v>
      </c>
      <c r="U635" s="54">
        <v>620.4540770823379</v>
      </c>
      <c r="V635" s="56" t="s">
        <v>496</v>
      </c>
      <c r="W635" s="57"/>
    </row>
    <row r="636" spans="1:23" s="48" customFormat="1" ht="42" customHeight="1" x14ac:dyDescent="0.25">
      <c r="A636" s="49">
        <v>26</v>
      </c>
      <c r="B636" s="50" t="s">
        <v>658</v>
      </c>
      <c r="C636" s="49" t="s">
        <v>211</v>
      </c>
      <c r="D636" s="49">
        <v>1979</v>
      </c>
      <c r="E636" s="49" t="s">
        <v>39</v>
      </c>
      <c r="F636" s="49" t="s">
        <v>53</v>
      </c>
      <c r="G636" s="51">
        <v>5</v>
      </c>
      <c r="H636" s="51">
        <v>14</v>
      </c>
      <c r="I636" s="52">
        <v>15404.29</v>
      </c>
      <c r="J636" s="52">
        <v>9619.1</v>
      </c>
      <c r="K636" s="52">
        <v>9619.1</v>
      </c>
      <c r="L636" s="53">
        <v>603</v>
      </c>
      <c r="M636" s="52">
        <f t="shared" si="130"/>
        <v>2081838.4</v>
      </c>
      <c r="N636" s="52">
        <v>0</v>
      </c>
      <c r="O636" s="52">
        <v>0</v>
      </c>
      <c r="P636" s="52">
        <v>0</v>
      </c>
      <c r="Q636" s="52">
        <f>'Таблица 3 '!C627</f>
        <v>2081838.4</v>
      </c>
      <c r="R636" s="52">
        <f t="shared" si="131"/>
        <v>2081838.4</v>
      </c>
      <c r="S636" s="52">
        <v>0</v>
      </c>
      <c r="T636" s="54">
        <f t="shared" si="132"/>
        <v>216.42756598850204</v>
      </c>
      <c r="U636" s="54">
        <v>216.42756598850204</v>
      </c>
      <c r="V636" s="56" t="s">
        <v>496</v>
      </c>
      <c r="W636" s="57"/>
    </row>
    <row r="637" spans="1:23" s="48" customFormat="1" ht="42" customHeight="1" x14ac:dyDescent="0.25">
      <c r="A637" s="49">
        <v>27</v>
      </c>
      <c r="B637" s="50" t="s">
        <v>659</v>
      </c>
      <c r="C637" s="49" t="s">
        <v>211</v>
      </c>
      <c r="D637" s="49">
        <v>1979</v>
      </c>
      <c r="E637" s="49" t="s">
        <v>39</v>
      </c>
      <c r="F637" s="49" t="s">
        <v>53</v>
      </c>
      <c r="G637" s="51">
        <v>5</v>
      </c>
      <c r="H637" s="51">
        <v>5</v>
      </c>
      <c r="I637" s="52">
        <v>5043.3900000000003</v>
      </c>
      <c r="J637" s="52">
        <v>3235.2</v>
      </c>
      <c r="K637" s="52">
        <v>3235.2</v>
      </c>
      <c r="L637" s="53">
        <v>198</v>
      </c>
      <c r="M637" s="52">
        <f t="shared" si="130"/>
        <v>2477975.27</v>
      </c>
      <c r="N637" s="52">
        <v>0</v>
      </c>
      <c r="O637" s="52">
        <v>0</v>
      </c>
      <c r="P637" s="52">
        <v>0</v>
      </c>
      <c r="Q637" s="52">
        <f>'Таблица 3 '!C628</f>
        <v>2477975.27</v>
      </c>
      <c r="R637" s="52">
        <f t="shared" si="131"/>
        <v>2477975.27</v>
      </c>
      <c r="S637" s="52">
        <v>0</v>
      </c>
      <c r="T637" s="54">
        <f t="shared" si="132"/>
        <v>765.94191085558862</v>
      </c>
      <c r="U637" s="54">
        <v>765.94191085558862</v>
      </c>
      <c r="V637" s="56" t="s">
        <v>496</v>
      </c>
      <c r="W637" s="57"/>
    </row>
    <row r="638" spans="1:23" s="48" customFormat="1" ht="42" customHeight="1" x14ac:dyDescent="0.25">
      <c r="A638" s="49">
        <v>28</v>
      </c>
      <c r="B638" s="50" t="s">
        <v>660</v>
      </c>
      <c r="C638" s="49" t="s">
        <v>211</v>
      </c>
      <c r="D638" s="49">
        <v>1980</v>
      </c>
      <c r="E638" s="49" t="s">
        <v>39</v>
      </c>
      <c r="F638" s="49" t="s">
        <v>53</v>
      </c>
      <c r="G638" s="51">
        <v>5</v>
      </c>
      <c r="H638" s="51">
        <v>4</v>
      </c>
      <c r="I638" s="52">
        <v>3965.87</v>
      </c>
      <c r="J638" s="52">
        <v>2251.8000000000002</v>
      </c>
      <c r="K638" s="52">
        <v>2251.8000000000002</v>
      </c>
      <c r="L638" s="53">
        <v>161</v>
      </c>
      <c r="M638" s="52">
        <f t="shared" si="130"/>
        <v>1777154.7200000002</v>
      </c>
      <c r="N638" s="52">
        <v>0</v>
      </c>
      <c r="O638" s="52">
        <v>0</v>
      </c>
      <c r="P638" s="52">
        <v>0</v>
      </c>
      <c r="Q638" s="52">
        <f>'Таблица 3 '!C629</f>
        <v>1777154.7200000002</v>
      </c>
      <c r="R638" s="52">
        <f t="shared" si="131"/>
        <v>1777154.7200000002</v>
      </c>
      <c r="S638" s="52">
        <v>0</v>
      </c>
      <c r="T638" s="54">
        <f t="shared" si="132"/>
        <v>789.21517008615331</v>
      </c>
      <c r="U638" s="54">
        <v>789.21517008615331</v>
      </c>
      <c r="V638" s="56" t="s">
        <v>496</v>
      </c>
      <c r="W638" s="57"/>
    </row>
    <row r="639" spans="1:23" s="48" customFormat="1" ht="42" customHeight="1" x14ac:dyDescent="0.25">
      <c r="A639" s="49">
        <v>29</v>
      </c>
      <c r="B639" s="50" t="s">
        <v>661</v>
      </c>
      <c r="C639" s="49" t="s">
        <v>211</v>
      </c>
      <c r="D639" s="49">
        <v>1980</v>
      </c>
      <c r="E639" s="49" t="s">
        <v>39</v>
      </c>
      <c r="F639" s="49" t="s">
        <v>53</v>
      </c>
      <c r="G639" s="51">
        <v>5</v>
      </c>
      <c r="H639" s="51">
        <v>9</v>
      </c>
      <c r="I639" s="52">
        <v>9441.85</v>
      </c>
      <c r="J639" s="52">
        <v>5511.5</v>
      </c>
      <c r="K639" s="52">
        <v>5511.5</v>
      </c>
      <c r="L639" s="53">
        <v>400</v>
      </c>
      <c r="M639" s="52">
        <f t="shared" si="130"/>
        <v>1925079.11</v>
      </c>
      <c r="N639" s="52">
        <v>0</v>
      </c>
      <c r="O639" s="52">
        <v>0</v>
      </c>
      <c r="P639" s="52">
        <v>0</v>
      </c>
      <c r="Q639" s="52">
        <f>'Таблица 3 '!C630</f>
        <v>1925079.11</v>
      </c>
      <c r="R639" s="52">
        <f t="shared" si="131"/>
        <v>1925079.11</v>
      </c>
      <c r="S639" s="52">
        <v>0</v>
      </c>
      <c r="T639" s="54">
        <f t="shared" si="132"/>
        <v>349.2840624149506</v>
      </c>
      <c r="U639" s="54">
        <v>349.2840624149506</v>
      </c>
      <c r="V639" s="56" t="s">
        <v>496</v>
      </c>
      <c r="W639" s="57"/>
    </row>
    <row r="640" spans="1:23" s="48" customFormat="1" ht="42" customHeight="1" x14ac:dyDescent="0.25">
      <c r="A640" s="49">
        <v>30</v>
      </c>
      <c r="B640" s="50" t="s">
        <v>662</v>
      </c>
      <c r="C640" s="49" t="s">
        <v>211</v>
      </c>
      <c r="D640" s="49">
        <v>1988</v>
      </c>
      <c r="E640" s="49" t="s">
        <v>39</v>
      </c>
      <c r="F640" s="49" t="s">
        <v>75</v>
      </c>
      <c r="G640" s="51">
        <v>9</v>
      </c>
      <c r="H640" s="51">
        <v>2</v>
      </c>
      <c r="I640" s="52">
        <v>3837.8</v>
      </c>
      <c r="J640" s="52">
        <v>1864.9</v>
      </c>
      <c r="K640" s="52">
        <v>1864.9</v>
      </c>
      <c r="L640" s="53">
        <v>169</v>
      </c>
      <c r="M640" s="52">
        <f t="shared" si="130"/>
        <v>1478846.27</v>
      </c>
      <c r="N640" s="52">
        <v>0</v>
      </c>
      <c r="O640" s="52">
        <v>0</v>
      </c>
      <c r="P640" s="52">
        <v>0</v>
      </c>
      <c r="Q640" s="52">
        <f>'Таблица 3 '!C631</f>
        <v>1478846.27</v>
      </c>
      <c r="R640" s="52">
        <f t="shared" si="131"/>
        <v>1478846.27</v>
      </c>
      <c r="S640" s="52">
        <v>0</v>
      </c>
      <c r="T640" s="54">
        <f t="shared" si="132"/>
        <v>792.98958121078874</v>
      </c>
      <c r="U640" s="54">
        <v>792.98958121078874</v>
      </c>
      <c r="V640" s="56" t="s">
        <v>496</v>
      </c>
      <c r="W640" s="57"/>
    </row>
    <row r="641" spans="1:23" s="48" customFormat="1" ht="42" customHeight="1" x14ac:dyDescent="0.25">
      <c r="A641" s="49">
        <v>31</v>
      </c>
      <c r="B641" s="50" t="s">
        <v>663</v>
      </c>
      <c r="C641" s="49" t="s">
        <v>211</v>
      </c>
      <c r="D641" s="49">
        <v>1987</v>
      </c>
      <c r="E641" s="49" t="s">
        <v>39</v>
      </c>
      <c r="F641" s="49" t="s">
        <v>43</v>
      </c>
      <c r="G641" s="51">
        <v>9</v>
      </c>
      <c r="H641" s="51">
        <v>2</v>
      </c>
      <c r="I641" s="52">
        <v>3803.36</v>
      </c>
      <c r="J641" s="52">
        <v>1865.4</v>
      </c>
      <c r="K641" s="52">
        <v>1865.4</v>
      </c>
      <c r="L641" s="53">
        <v>160</v>
      </c>
      <c r="M641" s="52">
        <f t="shared" si="130"/>
        <v>1693794.55</v>
      </c>
      <c r="N641" s="52">
        <v>0</v>
      </c>
      <c r="O641" s="52">
        <v>0</v>
      </c>
      <c r="P641" s="52">
        <v>0</v>
      </c>
      <c r="Q641" s="52">
        <f>'Таблица 3 '!C632</f>
        <v>1693794.55</v>
      </c>
      <c r="R641" s="52">
        <f t="shared" si="131"/>
        <v>1693794.55</v>
      </c>
      <c r="S641" s="52">
        <v>0</v>
      </c>
      <c r="T641" s="54">
        <f t="shared" si="132"/>
        <v>908.00608448590117</v>
      </c>
      <c r="U641" s="54">
        <v>908.00608448590117</v>
      </c>
      <c r="V641" s="56" t="s">
        <v>496</v>
      </c>
      <c r="W641" s="57"/>
    </row>
    <row r="642" spans="1:23" s="48" customFormat="1" ht="42" customHeight="1" x14ac:dyDescent="0.25">
      <c r="A642" s="49">
        <v>32</v>
      </c>
      <c r="B642" s="50" t="s">
        <v>664</v>
      </c>
      <c r="C642" s="49" t="s">
        <v>211</v>
      </c>
      <c r="D642" s="49">
        <v>1982</v>
      </c>
      <c r="E642" s="49" t="s">
        <v>39</v>
      </c>
      <c r="F642" s="49" t="s">
        <v>53</v>
      </c>
      <c r="G642" s="51">
        <v>5</v>
      </c>
      <c r="H642" s="51">
        <v>4</v>
      </c>
      <c r="I642" s="52">
        <v>3689.79</v>
      </c>
      <c r="J642" s="52">
        <v>2283.1999999999998</v>
      </c>
      <c r="K642" s="52">
        <v>2283.1999999999998</v>
      </c>
      <c r="L642" s="53">
        <v>160</v>
      </c>
      <c r="M642" s="52">
        <f t="shared" si="130"/>
        <v>302351.5</v>
      </c>
      <c r="N642" s="52">
        <v>0</v>
      </c>
      <c r="O642" s="52">
        <v>0</v>
      </c>
      <c r="P642" s="52">
        <v>0</v>
      </c>
      <c r="Q642" s="52">
        <f>'Таблица 3 '!C633</f>
        <v>302351.5</v>
      </c>
      <c r="R642" s="52">
        <f t="shared" si="131"/>
        <v>302351.5</v>
      </c>
      <c r="S642" s="52">
        <v>0</v>
      </c>
      <c r="T642" s="54">
        <f t="shared" si="132"/>
        <v>132.42444814295726</v>
      </c>
      <c r="U642" s="54">
        <v>132.42444814295726</v>
      </c>
      <c r="V642" s="56" t="s">
        <v>496</v>
      </c>
      <c r="W642" s="57"/>
    </row>
    <row r="643" spans="1:23" s="48" customFormat="1" ht="42" customHeight="1" x14ac:dyDescent="0.25">
      <c r="A643" s="49">
        <v>33</v>
      </c>
      <c r="B643" s="50" t="s">
        <v>665</v>
      </c>
      <c r="C643" s="49" t="s">
        <v>211</v>
      </c>
      <c r="D643" s="49">
        <v>1982</v>
      </c>
      <c r="E643" s="49" t="s">
        <v>39</v>
      </c>
      <c r="F643" s="49" t="s">
        <v>53</v>
      </c>
      <c r="G643" s="51">
        <v>5</v>
      </c>
      <c r="H643" s="51">
        <v>4</v>
      </c>
      <c r="I643" s="52">
        <v>3957.29</v>
      </c>
      <c r="J643" s="52">
        <v>2283.1999999999998</v>
      </c>
      <c r="K643" s="52">
        <v>2283.1999999999998</v>
      </c>
      <c r="L643" s="53">
        <v>164</v>
      </c>
      <c r="M643" s="52">
        <f t="shared" si="130"/>
        <v>324917.3</v>
      </c>
      <c r="N643" s="52">
        <v>0</v>
      </c>
      <c r="O643" s="52">
        <v>0</v>
      </c>
      <c r="P643" s="52">
        <v>0</v>
      </c>
      <c r="Q643" s="52">
        <f>'Таблица 3 '!C634</f>
        <v>324917.3</v>
      </c>
      <c r="R643" s="52">
        <f t="shared" si="131"/>
        <v>324917.3</v>
      </c>
      <c r="S643" s="52">
        <v>0</v>
      </c>
      <c r="T643" s="54">
        <f t="shared" si="132"/>
        <v>142.30785739313245</v>
      </c>
      <c r="U643" s="54">
        <v>142.30785739313245</v>
      </c>
      <c r="V643" s="56" t="s">
        <v>496</v>
      </c>
      <c r="W643" s="57"/>
    </row>
    <row r="644" spans="1:23" s="48" customFormat="1" ht="42" customHeight="1" x14ac:dyDescent="0.25">
      <c r="A644" s="49">
        <v>34</v>
      </c>
      <c r="B644" s="50" t="s">
        <v>666</v>
      </c>
      <c r="C644" s="49" t="s">
        <v>211</v>
      </c>
      <c r="D644" s="49">
        <v>1982</v>
      </c>
      <c r="E644" s="49" t="s">
        <v>39</v>
      </c>
      <c r="F644" s="49" t="s">
        <v>53</v>
      </c>
      <c r="G644" s="51">
        <v>5</v>
      </c>
      <c r="H644" s="51">
        <v>10</v>
      </c>
      <c r="I644" s="52">
        <v>10544.16</v>
      </c>
      <c r="J644" s="52">
        <v>6346</v>
      </c>
      <c r="K644" s="52">
        <v>6346</v>
      </c>
      <c r="L644" s="53">
        <v>432</v>
      </c>
      <c r="M644" s="52">
        <f t="shared" si="130"/>
        <v>3459968.75</v>
      </c>
      <c r="N644" s="52">
        <v>0</v>
      </c>
      <c r="O644" s="52">
        <v>0</v>
      </c>
      <c r="P644" s="52">
        <v>0</v>
      </c>
      <c r="Q644" s="52">
        <f>'Таблица 3 '!C635</f>
        <v>3459968.75</v>
      </c>
      <c r="R644" s="52">
        <f t="shared" si="131"/>
        <v>3459968.75</v>
      </c>
      <c r="S644" s="52">
        <v>0</v>
      </c>
      <c r="T644" s="54">
        <f t="shared" si="132"/>
        <v>545.2204144342893</v>
      </c>
      <c r="U644" s="54">
        <v>545.2204144342893</v>
      </c>
      <c r="V644" s="56" t="s">
        <v>496</v>
      </c>
      <c r="W644" s="57"/>
    </row>
    <row r="645" spans="1:23" s="48" customFormat="1" ht="42" customHeight="1" x14ac:dyDescent="0.25">
      <c r="A645" s="49">
        <v>35</v>
      </c>
      <c r="B645" s="50" t="s">
        <v>667</v>
      </c>
      <c r="C645" s="49" t="s">
        <v>211</v>
      </c>
      <c r="D645" s="49">
        <v>1981</v>
      </c>
      <c r="E645" s="49" t="s">
        <v>39</v>
      </c>
      <c r="F645" s="49" t="s">
        <v>53</v>
      </c>
      <c r="G645" s="51">
        <v>5</v>
      </c>
      <c r="H645" s="51">
        <v>4</v>
      </c>
      <c r="I645" s="52">
        <v>3968.18</v>
      </c>
      <c r="J645" s="52">
        <v>2283.1999999999998</v>
      </c>
      <c r="K645" s="52">
        <v>2283.1999999999998</v>
      </c>
      <c r="L645" s="53">
        <v>170</v>
      </c>
      <c r="M645" s="52">
        <f t="shared" si="130"/>
        <v>2116150.87</v>
      </c>
      <c r="N645" s="52">
        <v>0</v>
      </c>
      <c r="O645" s="52">
        <v>0</v>
      </c>
      <c r="P645" s="52">
        <v>0</v>
      </c>
      <c r="Q645" s="52">
        <f>'Таблица 3 '!C636</f>
        <v>2116150.87</v>
      </c>
      <c r="R645" s="52">
        <f t="shared" si="131"/>
        <v>2116150.87</v>
      </c>
      <c r="S645" s="52">
        <v>0</v>
      </c>
      <c r="T645" s="54">
        <f t="shared" si="132"/>
        <v>926.83552470217251</v>
      </c>
      <c r="U645" s="54">
        <v>926.83552470217251</v>
      </c>
      <c r="V645" s="56" t="s">
        <v>496</v>
      </c>
      <c r="W645" s="57"/>
    </row>
    <row r="646" spans="1:23" s="48" customFormat="1" ht="42" customHeight="1" x14ac:dyDescent="0.25">
      <c r="A646" s="49">
        <v>36</v>
      </c>
      <c r="B646" s="50" t="s">
        <v>668</v>
      </c>
      <c r="C646" s="49" t="s">
        <v>211</v>
      </c>
      <c r="D646" s="49">
        <v>1973</v>
      </c>
      <c r="E646" s="49" t="s">
        <v>39</v>
      </c>
      <c r="F646" s="49" t="s">
        <v>53</v>
      </c>
      <c r="G646" s="51">
        <v>5</v>
      </c>
      <c r="H646" s="51">
        <v>5</v>
      </c>
      <c r="I646" s="52">
        <v>4877.04</v>
      </c>
      <c r="J646" s="52">
        <v>3005.53</v>
      </c>
      <c r="K646" s="52">
        <v>3005.53</v>
      </c>
      <c r="L646" s="53">
        <v>200</v>
      </c>
      <c r="M646" s="52">
        <f t="shared" si="130"/>
        <v>1569408.6900000002</v>
      </c>
      <c r="N646" s="52">
        <v>0</v>
      </c>
      <c r="O646" s="52">
        <v>0</v>
      </c>
      <c r="P646" s="52">
        <v>0</v>
      </c>
      <c r="Q646" s="52">
        <f>'Таблица 3 '!C637</f>
        <v>1569408.6900000002</v>
      </c>
      <c r="R646" s="52">
        <f t="shared" si="131"/>
        <v>1569408.6900000002</v>
      </c>
      <c r="S646" s="52">
        <v>0</v>
      </c>
      <c r="T646" s="54">
        <f t="shared" si="132"/>
        <v>522.17368983174356</v>
      </c>
      <c r="U646" s="54">
        <v>522.17368983174356</v>
      </c>
      <c r="V646" s="56" t="s">
        <v>496</v>
      </c>
      <c r="W646" s="57"/>
    </row>
    <row r="647" spans="1:23" s="48" customFormat="1" ht="42" customHeight="1" x14ac:dyDescent="0.25">
      <c r="A647" s="49">
        <v>37</v>
      </c>
      <c r="B647" s="50" t="s">
        <v>669</v>
      </c>
      <c r="C647" s="49" t="s">
        <v>211</v>
      </c>
      <c r="D647" s="49">
        <v>1973</v>
      </c>
      <c r="E647" s="49" t="s">
        <v>39</v>
      </c>
      <c r="F647" s="49" t="s">
        <v>53</v>
      </c>
      <c r="G647" s="51">
        <v>5</v>
      </c>
      <c r="H647" s="51">
        <v>5</v>
      </c>
      <c r="I647" s="52">
        <v>4862.54</v>
      </c>
      <c r="J647" s="52">
        <v>3001.53</v>
      </c>
      <c r="K647" s="52">
        <v>3001.53</v>
      </c>
      <c r="L647" s="53">
        <v>223</v>
      </c>
      <c r="M647" s="52">
        <f t="shared" si="130"/>
        <v>275831.44</v>
      </c>
      <c r="N647" s="52">
        <v>0</v>
      </c>
      <c r="O647" s="52">
        <v>0</v>
      </c>
      <c r="P647" s="52">
        <v>0</v>
      </c>
      <c r="Q647" s="52">
        <f>'Таблица 3 '!C638</f>
        <v>275831.44</v>
      </c>
      <c r="R647" s="52">
        <f t="shared" si="131"/>
        <v>275831.44</v>
      </c>
      <c r="S647" s="52">
        <v>0</v>
      </c>
      <c r="T647" s="54">
        <f t="shared" si="132"/>
        <v>91.896945890928947</v>
      </c>
      <c r="U647" s="54">
        <v>91.896945890928947</v>
      </c>
      <c r="V647" s="56" t="s">
        <v>496</v>
      </c>
      <c r="W647" s="57"/>
    </row>
    <row r="648" spans="1:23" s="48" customFormat="1" ht="42" customHeight="1" x14ac:dyDescent="0.25">
      <c r="A648" s="49">
        <v>38</v>
      </c>
      <c r="B648" s="50" t="s">
        <v>670</v>
      </c>
      <c r="C648" s="49" t="s">
        <v>211</v>
      </c>
      <c r="D648" s="49">
        <v>1973</v>
      </c>
      <c r="E648" s="49" t="s">
        <v>39</v>
      </c>
      <c r="F648" s="49" t="s">
        <v>53</v>
      </c>
      <c r="G648" s="51">
        <v>5</v>
      </c>
      <c r="H648" s="51">
        <v>5</v>
      </c>
      <c r="I648" s="52">
        <v>4843.25</v>
      </c>
      <c r="J648" s="52">
        <v>3007.53</v>
      </c>
      <c r="K648" s="52">
        <v>3007.53</v>
      </c>
      <c r="L648" s="53">
        <v>215</v>
      </c>
      <c r="M648" s="52">
        <f t="shared" si="130"/>
        <v>291374.09000000003</v>
      </c>
      <c r="N648" s="52">
        <v>0</v>
      </c>
      <c r="O648" s="52">
        <v>0</v>
      </c>
      <c r="P648" s="52">
        <v>0</v>
      </c>
      <c r="Q648" s="52">
        <f>'Таблица 3 '!C639</f>
        <v>291374.09000000003</v>
      </c>
      <c r="R648" s="52">
        <f t="shared" si="131"/>
        <v>291374.09000000003</v>
      </c>
      <c r="S648" s="52">
        <v>0</v>
      </c>
      <c r="T648" s="54">
        <f t="shared" si="132"/>
        <v>96.881524041322947</v>
      </c>
      <c r="U648" s="54">
        <v>96.881524041322947</v>
      </c>
      <c r="V648" s="56" t="s">
        <v>496</v>
      </c>
      <c r="W648" s="57"/>
    </row>
    <row r="649" spans="1:23" s="48" customFormat="1" ht="42" customHeight="1" x14ac:dyDescent="0.25">
      <c r="A649" s="49">
        <v>39</v>
      </c>
      <c r="B649" s="50" t="s">
        <v>671</v>
      </c>
      <c r="C649" s="49" t="s">
        <v>211</v>
      </c>
      <c r="D649" s="49">
        <v>1975</v>
      </c>
      <c r="E649" s="49" t="s">
        <v>39</v>
      </c>
      <c r="F649" s="49" t="s">
        <v>53</v>
      </c>
      <c r="G649" s="51">
        <v>5</v>
      </c>
      <c r="H649" s="51">
        <v>7</v>
      </c>
      <c r="I649" s="52">
        <v>8016.67</v>
      </c>
      <c r="J649" s="52">
        <v>5437.2</v>
      </c>
      <c r="K649" s="52">
        <v>5437.2</v>
      </c>
      <c r="L649" s="53">
        <v>326</v>
      </c>
      <c r="M649" s="52">
        <f t="shared" si="130"/>
        <v>2136008.23</v>
      </c>
      <c r="N649" s="52">
        <v>0</v>
      </c>
      <c r="O649" s="52">
        <v>0</v>
      </c>
      <c r="P649" s="52">
        <v>0</v>
      </c>
      <c r="Q649" s="52">
        <f>'Таблица 3 '!C640</f>
        <v>2136008.23</v>
      </c>
      <c r="R649" s="52">
        <f t="shared" si="131"/>
        <v>2136008.23</v>
      </c>
      <c r="S649" s="52">
        <v>0</v>
      </c>
      <c r="T649" s="54">
        <f t="shared" si="132"/>
        <v>392.85077429559334</v>
      </c>
      <c r="U649" s="54">
        <v>392.85077429559334</v>
      </c>
      <c r="V649" s="56" t="s">
        <v>496</v>
      </c>
      <c r="W649" s="57"/>
    </row>
    <row r="650" spans="1:23" s="48" customFormat="1" ht="42" customHeight="1" x14ac:dyDescent="0.25">
      <c r="A650" s="49">
        <v>40</v>
      </c>
      <c r="B650" s="50" t="s">
        <v>672</v>
      </c>
      <c r="C650" s="49" t="s">
        <v>211</v>
      </c>
      <c r="D650" s="49">
        <v>1974</v>
      </c>
      <c r="E650" s="49" t="s">
        <v>39</v>
      </c>
      <c r="F650" s="49" t="s">
        <v>53</v>
      </c>
      <c r="G650" s="51">
        <v>5</v>
      </c>
      <c r="H650" s="51">
        <v>4</v>
      </c>
      <c r="I650" s="52">
        <v>3833.58</v>
      </c>
      <c r="J650" s="52">
        <v>2176.27</v>
      </c>
      <c r="K650" s="52">
        <v>2176.27</v>
      </c>
      <c r="L650" s="53">
        <v>176</v>
      </c>
      <c r="M650" s="52">
        <f t="shared" si="130"/>
        <v>1721167.86</v>
      </c>
      <c r="N650" s="52">
        <v>0</v>
      </c>
      <c r="O650" s="52">
        <v>0</v>
      </c>
      <c r="P650" s="52">
        <v>0</v>
      </c>
      <c r="Q650" s="52">
        <f>'Таблица 3 '!C641</f>
        <v>1721167.86</v>
      </c>
      <c r="R650" s="52">
        <f t="shared" si="131"/>
        <v>1721167.86</v>
      </c>
      <c r="S650" s="52">
        <v>0</v>
      </c>
      <c r="T650" s="54">
        <f t="shared" si="132"/>
        <v>790.87974378179183</v>
      </c>
      <c r="U650" s="54">
        <v>790.87974378179183</v>
      </c>
      <c r="V650" s="56" t="s">
        <v>496</v>
      </c>
      <c r="W650" s="57"/>
    </row>
    <row r="651" spans="1:23" s="48" customFormat="1" ht="42" customHeight="1" x14ac:dyDescent="0.25">
      <c r="A651" s="49">
        <v>41</v>
      </c>
      <c r="B651" s="50" t="s">
        <v>673</v>
      </c>
      <c r="C651" s="49" t="s">
        <v>211</v>
      </c>
      <c r="D651" s="49">
        <v>1974</v>
      </c>
      <c r="E651" s="49" t="s">
        <v>39</v>
      </c>
      <c r="F651" s="49" t="s">
        <v>53</v>
      </c>
      <c r="G651" s="51">
        <v>5</v>
      </c>
      <c r="H651" s="51">
        <v>4</v>
      </c>
      <c r="I651" s="52">
        <v>3846.69</v>
      </c>
      <c r="J651" s="52">
        <v>2148.9</v>
      </c>
      <c r="K651" s="52">
        <v>2148.9</v>
      </c>
      <c r="L651" s="53">
        <v>153</v>
      </c>
      <c r="M651" s="52">
        <f t="shared" si="130"/>
        <v>2352998.09</v>
      </c>
      <c r="N651" s="52">
        <v>0</v>
      </c>
      <c r="O651" s="52">
        <v>0</v>
      </c>
      <c r="P651" s="52">
        <v>0</v>
      </c>
      <c r="Q651" s="52">
        <f>'Таблица 3 '!C642</f>
        <v>2352998.09</v>
      </c>
      <c r="R651" s="52">
        <f t="shared" si="131"/>
        <v>2352998.09</v>
      </c>
      <c r="S651" s="52">
        <v>0</v>
      </c>
      <c r="T651" s="54">
        <f t="shared" si="132"/>
        <v>1094.9779375494438</v>
      </c>
      <c r="U651" s="54">
        <v>1094.9779375494438</v>
      </c>
      <c r="V651" s="56" t="s">
        <v>496</v>
      </c>
      <c r="W651" s="57"/>
    </row>
    <row r="652" spans="1:23" s="48" customFormat="1" ht="42" customHeight="1" x14ac:dyDescent="0.25">
      <c r="A652" s="49">
        <v>42</v>
      </c>
      <c r="B652" s="50" t="s">
        <v>674</v>
      </c>
      <c r="C652" s="49" t="s">
        <v>211</v>
      </c>
      <c r="D652" s="49">
        <v>1975</v>
      </c>
      <c r="E652" s="49" t="s">
        <v>39</v>
      </c>
      <c r="F652" s="49" t="s">
        <v>53</v>
      </c>
      <c r="G652" s="51">
        <v>5</v>
      </c>
      <c r="H652" s="51">
        <v>5</v>
      </c>
      <c r="I652" s="52">
        <v>3842.57</v>
      </c>
      <c r="J652" s="52">
        <v>2149.4</v>
      </c>
      <c r="K652" s="52">
        <v>2149.4</v>
      </c>
      <c r="L652" s="53">
        <v>152</v>
      </c>
      <c r="M652" s="52">
        <f t="shared" si="130"/>
        <v>1976416.2</v>
      </c>
      <c r="N652" s="52">
        <v>0</v>
      </c>
      <c r="O652" s="52">
        <v>0</v>
      </c>
      <c r="P652" s="52">
        <v>0</v>
      </c>
      <c r="Q652" s="52">
        <f>'Таблица 3 '!C643</f>
        <v>1976416.2</v>
      </c>
      <c r="R652" s="52">
        <f t="shared" si="131"/>
        <v>1976416.2</v>
      </c>
      <c r="S652" s="52">
        <v>0</v>
      </c>
      <c r="T652" s="54">
        <f t="shared" si="132"/>
        <v>919.51995905834178</v>
      </c>
      <c r="U652" s="54">
        <v>919.51995905834178</v>
      </c>
      <c r="V652" s="56" t="s">
        <v>496</v>
      </c>
      <c r="W652" s="57"/>
    </row>
    <row r="653" spans="1:23" s="48" customFormat="1" ht="42" customHeight="1" x14ac:dyDescent="0.25">
      <c r="A653" s="49">
        <v>43</v>
      </c>
      <c r="B653" s="50" t="s">
        <v>675</v>
      </c>
      <c r="C653" s="49" t="s">
        <v>211</v>
      </c>
      <c r="D653" s="49">
        <v>1975</v>
      </c>
      <c r="E653" s="49" t="s">
        <v>39</v>
      </c>
      <c r="F653" s="49" t="s">
        <v>53</v>
      </c>
      <c r="G653" s="51">
        <v>5</v>
      </c>
      <c r="H653" s="51">
        <v>7</v>
      </c>
      <c r="I653" s="52">
        <v>6309.41</v>
      </c>
      <c r="J653" s="52">
        <v>4193.8999999999996</v>
      </c>
      <c r="K653" s="52">
        <v>4193.8999999999996</v>
      </c>
      <c r="L653" s="53">
        <v>245</v>
      </c>
      <c r="M653" s="52">
        <f t="shared" si="130"/>
        <v>4666616</v>
      </c>
      <c r="N653" s="52">
        <v>0</v>
      </c>
      <c r="O653" s="52">
        <v>0</v>
      </c>
      <c r="P653" s="52">
        <v>0</v>
      </c>
      <c r="Q653" s="52">
        <f>'Таблица 3 '!C644</f>
        <v>4666616</v>
      </c>
      <c r="R653" s="52">
        <f t="shared" si="131"/>
        <v>4666616</v>
      </c>
      <c r="S653" s="52">
        <v>0</v>
      </c>
      <c r="T653" s="54">
        <f t="shared" si="132"/>
        <v>1112.7151338849283</v>
      </c>
      <c r="U653" s="54">
        <v>1112.7151338849283</v>
      </c>
      <c r="V653" s="56" t="s">
        <v>496</v>
      </c>
      <c r="W653" s="57"/>
    </row>
    <row r="654" spans="1:23" s="48" customFormat="1" ht="42" customHeight="1" x14ac:dyDescent="0.25">
      <c r="A654" s="49">
        <v>44</v>
      </c>
      <c r="B654" s="50" t="s">
        <v>676</v>
      </c>
      <c r="C654" s="49" t="s">
        <v>211</v>
      </c>
      <c r="D654" s="49">
        <v>1971</v>
      </c>
      <c r="E654" s="49" t="s">
        <v>39</v>
      </c>
      <c r="F654" s="49" t="s">
        <v>53</v>
      </c>
      <c r="G654" s="51">
        <v>5</v>
      </c>
      <c r="H654" s="51">
        <v>5</v>
      </c>
      <c r="I654" s="52">
        <v>4466.84</v>
      </c>
      <c r="J654" s="52">
        <v>2541.9</v>
      </c>
      <c r="K654" s="52">
        <v>2541.9</v>
      </c>
      <c r="L654" s="53">
        <v>206</v>
      </c>
      <c r="M654" s="52">
        <f t="shared" si="130"/>
        <v>3389189.59</v>
      </c>
      <c r="N654" s="52">
        <v>0</v>
      </c>
      <c r="O654" s="52">
        <v>0</v>
      </c>
      <c r="P654" s="52">
        <v>0</v>
      </c>
      <c r="Q654" s="52">
        <f>'Таблица 3 '!C645</f>
        <v>3389189.59</v>
      </c>
      <c r="R654" s="52">
        <f t="shared" si="131"/>
        <v>3389189.59</v>
      </c>
      <c r="S654" s="52">
        <v>0</v>
      </c>
      <c r="T654" s="54">
        <f t="shared" si="132"/>
        <v>1333.3292379715958</v>
      </c>
      <c r="U654" s="54">
        <v>1333.3292379715958</v>
      </c>
      <c r="V654" s="56" t="s">
        <v>496</v>
      </c>
      <c r="W654" s="57"/>
    </row>
    <row r="655" spans="1:23" s="48" customFormat="1" ht="42" customHeight="1" x14ac:dyDescent="0.25">
      <c r="A655" s="49">
        <v>45</v>
      </c>
      <c r="B655" s="50" t="s">
        <v>677</v>
      </c>
      <c r="C655" s="49" t="s">
        <v>211</v>
      </c>
      <c r="D655" s="49">
        <v>1971</v>
      </c>
      <c r="E655" s="49" t="s">
        <v>39</v>
      </c>
      <c r="F655" s="49" t="s">
        <v>53</v>
      </c>
      <c r="G655" s="51">
        <v>5</v>
      </c>
      <c r="H655" s="51">
        <v>5</v>
      </c>
      <c r="I655" s="52">
        <v>4482.25</v>
      </c>
      <c r="J655" s="52">
        <v>2541.9</v>
      </c>
      <c r="K655" s="52">
        <v>2541.9</v>
      </c>
      <c r="L655" s="53">
        <v>210</v>
      </c>
      <c r="M655" s="52">
        <f t="shared" si="130"/>
        <v>519876.52</v>
      </c>
      <c r="N655" s="52">
        <v>0</v>
      </c>
      <c r="O655" s="52">
        <v>0</v>
      </c>
      <c r="P655" s="52">
        <v>0</v>
      </c>
      <c r="Q655" s="52">
        <f>'Таблица 3 '!C646</f>
        <v>519876.52</v>
      </c>
      <c r="R655" s="52">
        <f t="shared" si="131"/>
        <v>519876.52</v>
      </c>
      <c r="S655" s="52">
        <v>0</v>
      </c>
      <c r="T655" s="54">
        <f t="shared" si="132"/>
        <v>204.52280577520753</v>
      </c>
      <c r="U655" s="54">
        <v>204.52280577520753</v>
      </c>
      <c r="V655" s="56" t="s">
        <v>496</v>
      </c>
      <c r="W655" s="57"/>
    </row>
    <row r="656" spans="1:23" s="48" customFormat="1" ht="42" customHeight="1" x14ac:dyDescent="0.25">
      <c r="A656" s="49">
        <v>46</v>
      </c>
      <c r="B656" s="50" t="s">
        <v>678</v>
      </c>
      <c r="C656" s="49" t="s">
        <v>211</v>
      </c>
      <c r="D656" s="49">
        <v>1971</v>
      </c>
      <c r="E656" s="49" t="s">
        <v>39</v>
      </c>
      <c r="F656" s="49" t="s">
        <v>53</v>
      </c>
      <c r="G656" s="51">
        <v>5</v>
      </c>
      <c r="H656" s="51">
        <v>4</v>
      </c>
      <c r="I656" s="52">
        <v>3518.13</v>
      </c>
      <c r="J656" s="52">
        <v>2012.62</v>
      </c>
      <c r="K656" s="52">
        <v>2012.62</v>
      </c>
      <c r="L656" s="53">
        <v>171</v>
      </c>
      <c r="M656" s="52">
        <f t="shared" si="130"/>
        <v>534857.16</v>
      </c>
      <c r="N656" s="52">
        <v>0</v>
      </c>
      <c r="O656" s="52">
        <v>0</v>
      </c>
      <c r="P656" s="52">
        <v>0</v>
      </c>
      <c r="Q656" s="52">
        <f>'Таблица 3 '!C647</f>
        <v>534857.16</v>
      </c>
      <c r="R656" s="52">
        <f t="shared" si="131"/>
        <v>534857.16</v>
      </c>
      <c r="S656" s="52">
        <v>0</v>
      </c>
      <c r="T656" s="54">
        <f t="shared" si="132"/>
        <v>265.75168685593906</v>
      </c>
      <c r="U656" s="54">
        <v>265.75168685593906</v>
      </c>
      <c r="V656" s="56" t="s">
        <v>496</v>
      </c>
      <c r="W656" s="57"/>
    </row>
    <row r="657" spans="1:23" s="48" customFormat="1" ht="42" customHeight="1" x14ac:dyDescent="0.25">
      <c r="A657" s="49">
        <v>47</v>
      </c>
      <c r="B657" s="50" t="s">
        <v>679</v>
      </c>
      <c r="C657" s="49" t="s">
        <v>211</v>
      </c>
      <c r="D657" s="49">
        <v>1972</v>
      </c>
      <c r="E657" s="49" t="s">
        <v>39</v>
      </c>
      <c r="F657" s="49" t="s">
        <v>53</v>
      </c>
      <c r="G657" s="51">
        <v>5</v>
      </c>
      <c r="H657" s="51">
        <v>6</v>
      </c>
      <c r="I657" s="52">
        <v>6174.6</v>
      </c>
      <c r="J657" s="52">
        <v>3452.28</v>
      </c>
      <c r="K657" s="52">
        <v>3452.28</v>
      </c>
      <c r="L657" s="53">
        <v>299</v>
      </c>
      <c r="M657" s="52">
        <f t="shared" si="130"/>
        <v>534857.16</v>
      </c>
      <c r="N657" s="52">
        <v>0</v>
      </c>
      <c r="O657" s="52">
        <v>0</v>
      </c>
      <c r="P657" s="52">
        <v>0</v>
      </c>
      <c r="Q657" s="52">
        <f>'Таблица 3 '!C648</f>
        <v>534857.16</v>
      </c>
      <c r="R657" s="52">
        <f t="shared" si="131"/>
        <v>534857.16</v>
      </c>
      <c r="S657" s="52">
        <v>0</v>
      </c>
      <c r="T657" s="54">
        <f t="shared" si="132"/>
        <v>154.92867322465153</v>
      </c>
      <c r="U657" s="54">
        <v>154.92867322465153</v>
      </c>
      <c r="V657" s="56" t="s">
        <v>496</v>
      </c>
      <c r="W657" s="57"/>
    </row>
    <row r="658" spans="1:23" s="48" customFormat="1" ht="42" customHeight="1" x14ac:dyDescent="0.25">
      <c r="A658" s="49">
        <v>48</v>
      </c>
      <c r="B658" s="50" t="s">
        <v>680</v>
      </c>
      <c r="C658" s="49" t="s">
        <v>211</v>
      </c>
      <c r="D658" s="49">
        <v>1971</v>
      </c>
      <c r="E658" s="49" t="s">
        <v>39</v>
      </c>
      <c r="F658" s="49" t="s">
        <v>53</v>
      </c>
      <c r="G658" s="51">
        <v>5</v>
      </c>
      <c r="H658" s="51">
        <v>4</v>
      </c>
      <c r="I658" s="52">
        <v>3838.96</v>
      </c>
      <c r="J658" s="52">
        <v>2189.98</v>
      </c>
      <c r="K658" s="52">
        <v>2189.98</v>
      </c>
      <c r="L658" s="53">
        <v>165</v>
      </c>
      <c r="M658" s="52">
        <f t="shared" si="130"/>
        <v>519876.52</v>
      </c>
      <c r="N658" s="52">
        <v>0</v>
      </c>
      <c r="O658" s="52">
        <v>0</v>
      </c>
      <c r="P658" s="52">
        <v>0</v>
      </c>
      <c r="Q658" s="52">
        <f>'Таблица 3 '!C649</f>
        <v>519876.52</v>
      </c>
      <c r="R658" s="52">
        <f t="shared" si="131"/>
        <v>519876.52</v>
      </c>
      <c r="S658" s="52">
        <v>0</v>
      </c>
      <c r="T658" s="54">
        <f t="shared" si="132"/>
        <v>237.38870674618033</v>
      </c>
      <c r="U658" s="54">
        <v>237.38870674618033</v>
      </c>
      <c r="V658" s="56" t="s">
        <v>496</v>
      </c>
      <c r="W658" s="57"/>
    </row>
    <row r="659" spans="1:23" s="48" customFormat="1" ht="42" customHeight="1" x14ac:dyDescent="0.25">
      <c r="A659" s="49">
        <v>49</v>
      </c>
      <c r="B659" s="50" t="s">
        <v>681</v>
      </c>
      <c r="C659" s="49" t="s">
        <v>211</v>
      </c>
      <c r="D659" s="49">
        <v>1971</v>
      </c>
      <c r="E659" s="49" t="s">
        <v>39</v>
      </c>
      <c r="F659" s="49" t="s">
        <v>53</v>
      </c>
      <c r="G659" s="51">
        <v>5</v>
      </c>
      <c r="H659" s="51">
        <v>5</v>
      </c>
      <c r="I659" s="52">
        <v>4461.41</v>
      </c>
      <c r="J659" s="52">
        <v>2544.9</v>
      </c>
      <c r="K659" s="52">
        <v>2544.9</v>
      </c>
      <c r="L659" s="53">
        <v>214</v>
      </c>
      <c r="M659" s="52">
        <f t="shared" si="130"/>
        <v>2100508.37</v>
      </c>
      <c r="N659" s="52">
        <v>0</v>
      </c>
      <c r="O659" s="52">
        <v>0</v>
      </c>
      <c r="P659" s="52">
        <v>0</v>
      </c>
      <c r="Q659" s="52">
        <f>'Таблица 3 '!C650</f>
        <v>2100508.37</v>
      </c>
      <c r="R659" s="52">
        <f t="shared" si="131"/>
        <v>2100508.37</v>
      </c>
      <c r="S659" s="52">
        <v>0</v>
      </c>
      <c r="T659" s="54">
        <f t="shared" si="132"/>
        <v>825.37953161224414</v>
      </c>
      <c r="U659" s="54">
        <v>825.37953161224414</v>
      </c>
      <c r="V659" s="56" t="s">
        <v>496</v>
      </c>
      <c r="W659" s="57"/>
    </row>
    <row r="660" spans="1:23" s="48" customFormat="1" ht="42" customHeight="1" x14ac:dyDescent="0.25">
      <c r="A660" s="49">
        <v>50</v>
      </c>
      <c r="B660" s="50" t="s">
        <v>682</v>
      </c>
      <c r="C660" s="49" t="s">
        <v>211</v>
      </c>
      <c r="D660" s="49">
        <v>1971</v>
      </c>
      <c r="E660" s="49" t="s">
        <v>39</v>
      </c>
      <c r="F660" s="49" t="s">
        <v>53</v>
      </c>
      <c r="G660" s="51">
        <v>5</v>
      </c>
      <c r="H660" s="51">
        <v>5</v>
      </c>
      <c r="I660" s="52">
        <v>4445.0600000000004</v>
      </c>
      <c r="J660" s="52">
        <v>2544.9</v>
      </c>
      <c r="K660" s="52">
        <v>2544.9</v>
      </c>
      <c r="L660" s="53">
        <v>224</v>
      </c>
      <c r="M660" s="52">
        <f t="shared" si="130"/>
        <v>953175.75</v>
      </c>
      <c r="N660" s="52">
        <v>0</v>
      </c>
      <c r="O660" s="52">
        <v>0</v>
      </c>
      <c r="P660" s="52">
        <v>0</v>
      </c>
      <c r="Q660" s="52">
        <f>'Таблица 3 '!C651</f>
        <v>953175.75</v>
      </c>
      <c r="R660" s="52">
        <f t="shared" si="131"/>
        <v>953175.75</v>
      </c>
      <c r="S660" s="52">
        <v>0</v>
      </c>
      <c r="T660" s="54">
        <f t="shared" si="132"/>
        <v>374.54349876223034</v>
      </c>
      <c r="U660" s="54">
        <v>374.54349876223034</v>
      </c>
      <c r="V660" s="56" t="s">
        <v>496</v>
      </c>
      <c r="W660" s="57"/>
    </row>
    <row r="661" spans="1:23" s="48" customFormat="1" ht="42" customHeight="1" x14ac:dyDescent="0.25">
      <c r="A661" s="49">
        <v>51</v>
      </c>
      <c r="B661" s="50" t="s">
        <v>683</v>
      </c>
      <c r="C661" s="49" t="s">
        <v>211</v>
      </c>
      <c r="D661" s="49">
        <v>1983</v>
      </c>
      <c r="E661" s="49" t="s">
        <v>39</v>
      </c>
      <c r="F661" s="49" t="s">
        <v>53</v>
      </c>
      <c r="G661" s="51">
        <v>5</v>
      </c>
      <c r="H661" s="51">
        <v>19</v>
      </c>
      <c r="I661" s="52">
        <v>19732.900000000001</v>
      </c>
      <c r="J661" s="52">
        <v>13272.8</v>
      </c>
      <c r="K661" s="52">
        <v>13272.8</v>
      </c>
      <c r="L661" s="53">
        <v>873</v>
      </c>
      <c r="M661" s="52">
        <f t="shared" si="130"/>
        <v>2758201.74</v>
      </c>
      <c r="N661" s="52">
        <v>0</v>
      </c>
      <c r="O661" s="52">
        <v>0</v>
      </c>
      <c r="P661" s="52">
        <v>0</v>
      </c>
      <c r="Q661" s="52">
        <f>'Таблица 3 '!C652</f>
        <v>2758201.74</v>
      </c>
      <c r="R661" s="52">
        <f t="shared" si="131"/>
        <v>2758201.74</v>
      </c>
      <c r="S661" s="52">
        <v>0</v>
      </c>
      <c r="T661" s="54">
        <f t="shared" si="132"/>
        <v>207.80858145982765</v>
      </c>
      <c r="U661" s="54">
        <v>207.80858145982765</v>
      </c>
      <c r="V661" s="56" t="s">
        <v>496</v>
      </c>
      <c r="W661" s="57"/>
    </row>
    <row r="662" spans="1:23" s="48" customFormat="1" ht="42" customHeight="1" x14ac:dyDescent="0.25">
      <c r="A662" s="49">
        <v>52</v>
      </c>
      <c r="B662" s="50" t="s">
        <v>293</v>
      </c>
      <c r="C662" s="49" t="s">
        <v>211</v>
      </c>
      <c r="D662" s="49">
        <v>1984</v>
      </c>
      <c r="E662" s="49" t="s">
        <v>39</v>
      </c>
      <c r="F662" s="49" t="s">
        <v>53</v>
      </c>
      <c r="G662" s="51">
        <v>5</v>
      </c>
      <c r="H662" s="51">
        <v>17</v>
      </c>
      <c r="I662" s="52">
        <v>17986.21</v>
      </c>
      <c r="J662" s="52">
        <v>11163.2</v>
      </c>
      <c r="K662" s="52">
        <v>11163.2</v>
      </c>
      <c r="L662" s="53">
        <v>770</v>
      </c>
      <c r="M662" s="52">
        <f t="shared" si="130"/>
        <v>627889.09</v>
      </c>
      <c r="N662" s="52">
        <v>0</v>
      </c>
      <c r="O662" s="52">
        <v>0</v>
      </c>
      <c r="P662" s="52">
        <v>0</v>
      </c>
      <c r="Q662" s="52">
        <f>'Таблица 3 '!C653</f>
        <v>627889.09</v>
      </c>
      <c r="R662" s="52">
        <f t="shared" si="131"/>
        <v>627889.09</v>
      </c>
      <c r="S662" s="52">
        <v>0</v>
      </c>
      <c r="T662" s="54">
        <f t="shared" si="132"/>
        <v>56.246335280206388</v>
      </c>
      <c r="U662" s="54">
        <v>56.246335280206388</v>
      </c>
      <c r="V662" s="56" t="s">
        <v>496</v>
      </c>
      <c r="W662" s="57"/>
    </row>
    <row r="663" spans="1:23" s="48" customFormat="1" ht="42" customHeight="1" x14ac:dyDescent="0.25">
      <c r="A663" s="49">
        <v>53</v>
      </c>
      <c r="B663" s="50" t="s">
        <v>684</v>
      </c>
      <c r="C663" s="49" t="s">
        <v>211</v>
      </c>
      <c r="D663" s="49">
        <v>1989</v>
      </c>
      <c r="E663" s="49" t="s">
        <v>39</v>
      </c>
      <c r="F663" s="49" t="s">
        <v>53</v>
      </c>
      <c r="G663" s="51">
        <v>5</v>
      </c>
      <c r="H663" s="51">
        <v>13</v>
      </c>
      <c r="I663" s="52">
        <v>14030.89</v>
      </c>
      <c r="J663" s="52">
        <v>9000.6</v>
      </c>
      <c r="K663" s="52">
        <v>9000.6</v>
      </c>
      <c r="L663" s="53">
        <v>571</v>
      </c>
      <c r="M663" s="52">
        <f t="shared" si="130"/>
        <v>3872029.09</v>
      </c>
      <c r="N663" s="52">
        <v>0</v>
      </c>
      <c r="O663" s="52">
        <v>0</v>
      </c>
      <c r="P663" s="52">
        <v>0</v>
      </c>
      <c r="Q663" s="52">
        <f>'Таблица 3 '!C654</f>
        <v>3872029.09</v>
      </c>
      <c r="R663" s="52">
        <f t="shared" si="131"/>
        <v>3872029.09</v>
      </c>
      <c r="S663" s="52">
        <v>0</v>
      </c>
      <c r="T663" s="54">
        <f t="shared" si="132"/>
        <v>430.19677465946711</v>
      </c>
      <c r="U663" s="54">
        <v>430.19677465946711</v>
      </c>
      <c r="V663" s="56" t="s">
        <v>496</v>
      </c>
      <c r="W663" s="57"/>
    </row>
    <row r="664" spans="1:23" s="48" customFormat="1" ht="42" customHeight="1" x14ac:dyDescent="0.25">
      <c r="A664" s="49">
        <v>54</v>
      </c>
      <c r="B664" s="50" t="s">
        <v>297</v>
      </c>
      <c r="C664" s="49" t="s">
        <v>211</v>
      </c>
      <c r="D664" s="49">
        <v>1987</v>
      </c>
      <c r="E664" s="49" t="s">
        <v>39</v>
      </c>
      <c r="F664" s="49" t="s">
        <v>53</v>
      </c>
      <c r="G664" s="51">
        <v>5</v>
      </c>
      <c r="H664" s="51">
        <v>21</v>
      </c>
      <c r="I664" s="52">
        <v>22920.28</v>
      </c>
      <c r="J664" s="52">
        <v>14956.8</v>
      </c>
      <c r="K664" s="52">
        <v>14956.8</v>
      </c>
      <c r="L664" s="53">
        <v>971</v>
      </c>
      <c r="M664" s="52">
        <f t="shared" si="130"/>
        <v>2132296.52</v>
      </c>
      <c r="N664" s="52">
        <v>0</v>
      </c>
      <c r="O664" s="52">
        <v>0</v>
      </c>
      <c r="P664" s="52">
        <v>0</v>
      </c>
      <c r="Q664" s="52">
        <f>'Таблица 3 '!C655</f>
        <v>2132296.52</v>
      </c>
      <c r="R664" s="52">
        <f t="shared" si="131"/>
        <v>2132296.52</v>
      </c>
      <c r="S664" s="52">
        <v>0</v>
      </c>
      <c r="T664" s="54">
        <f t="shared" si="132"/>
        <v>142.56368474540008</v>
      </c>
      <c r="U664" s="54">
        <v>142.56368474540008</v>
      </c>
      <c r="V664" s="56" t="s">
        <v>496</v>
      </c>
      <c r="W664" s="57"/>
    </row>
    <row r="665" spans="1:23" s="48" customFormat="1" ht="42" customHeight="1" x14ac:dyDescent="0.25">
      <c r="A665" s="49">
        <v>55</v>
      </c>
      <c r="B665" s="50" t="s">
        <v>685</v>
      </c>
      <c r="C665" s="49" t="s">
        <v>211</v>
      </c>
      <c r="D665" s="49">
        <v>1986</v>
      </c>
      <c r="E665" s="49" t="s">
        <v>39</v>
      </c>
      <c r="F665" s="49" t="s">
        <v>53</v>
      </c>
      <c r="G665" s="51">
        <v>5</v>
      </c>
      <c r="H665" s="51">
        <v>4</v>
      </c>
      <c r="I665" s="52">
        <v>4730.3100000000004</v>
      </c>
      <c r="J665" s="52">
        <v>3267</v>
      </c>
      <c r="K665" s="52">
        <v>3267</v>
      </c>
      <c r="L665" s="53">
        <v>202</v>
      </c>
      <c r="M665" s="52">
        <f t="shared" si="130"/>
        <v>2004446.27</v>
      </c>
      <c r="N665" s="52">
        <v>0</v>
      </c>
      <c r="O665" s="52">
        <v>0</v>
      </c>
      <c r="P665" s="52">
        <v>0</v>
      </c>
      <c r="Q665" s="52">
        <f>'Таблица 3 '!C656</f>
        <v>2004446.27</v>
      </c>
      <c r="R665" s="52">
        <f t="shared" si="131"/>
        <v>2004446.27</v>
      </c>
      <c r="S665" s="52">
        <v>0</v>
      </c>
      <c r="T665" s="54">
        <f t="shared" si="132"/>
        <v>613.5433945515764</v>
      </c>
      <c r="U665" s="54">
        <v>613.5433945515764</v>
      </c>
      <c r="V665" s="56" t="s">
        <v>496</v>
      </c>
      <c r="W665" s="57"/>
    </row>
    <row r="666" spans="1:23" s="48" customFormat="1" ht="42" customHeight="1" x14ac:dyDescent="0.25">
      <c r="A666" s="49">
        <v>56</v>
      </c>
      <c r="B666" s="50" t="s">
        <v>686</v>
      </c>
      <c r="C666" s="49" t="s">
        <v>211</v>
      </c>
      <c r="D666" s="49">
        <v>1985</v>
      </c>
      <c r="E666" s="49" t="s">
        <v>39</v>
      </c>
      <c r="F666" s="49" t="s">
        <v>53</v>
      </c>
      <c r="G666" s="51">
        <v>5</v>
      </c>
      <c r="H666" s="51">
        <v>33</v>
      </c>
      <c r="I666" s="52">
        <v>35110.910000000003</v>
      </c>
      <c r="J666" s="52">
        <v>19745.8</v>
      </c>
      <c r="K666" s="52">
        <v>19745.8</v>
      </c>
      <c r="L666" s="53">
        <v>1521</v>
      </c>
      <c r="M666" s="52">
        <f t="shared" si="130"/>
        <v>11298157.789999999</v>
      </c>
      <c r="N666" s="52">
        <v>0</v>
      </c>
      <c r="O666" s="52">
        <v>0</v>
      </c>
      <c r="P666" s="52">
        <v>0</v>
      </c>
      <c r="Q666" s="52">
        <f>'Таблица 3 '!C657</f>
        <v>11298157.789999999</v>
      </c>
      <c r="R666" s="52">
        <f t="shared" si="131"/>
        <v>11298157.789999999</v>
      </c>
      <c r="S666" s="52">
        <v>0</v>
      </c>
      <c r="T666" s="54">
        <f t="shared" si="132"/>
        <v>572.18030112732833</v>
      </c>
      <c r="U666" s="54">
        <v>572.18030112732833</v>
      </c>
      <c r="V666" s="56" t="s">
        <v>496</v>
      </c>
      <c r="W666" s="57"/>
    </row>
    <row r="667" spans="1:23" s="48" customFormat="1" ht="42" customHeight="1" x14ac:dyDescent="0.25">
      <c r="A667" s="49">
        <v>57</v>
      </c>
      <c r="B667" s="50" t="s">
        <v>687</v>
      </c>
      <c r="C667" s="49" t="s">
        <v>211</v>
      </c>
      <c r="D667" s="49">
        <v>1992</v>
      </c>
      <c r="E667" s="49" t="s">
        <v>39</v>
      </c>
      <c r="F667" s="49" t="s">
        <v>53</v>
      </c>
      <c r="G667" s="51">
        <v>5</v>
      </c>
      <c r="H667" s="51">
        <v>33</v>
      </c>
      <c r="I667" s="52">
        <v>35362.32</v>
      </c>
      <c r="J667" s="52">
        <v>19489.599999999999</v>
      </c>
      <c r="K667" s="52">
        <v>19489.599999999999</v>
      </c>
      <c r="L667" s="53">
        <v>1468</v>
      </c>
      <c r="M667" s="52">
        <f t="shared" si="130"/>
        <v>7955966.7400000002</v>
      </c>
      <c r="N667" s="52">
        <v>0</v>
      </c>
      <c r="O667" s="52">
        <v>0</v>
      </c>
      <c r="P667" s="52">
        <v>0</v>
      </c>
      <c r="Q667" s="52">
        <f>'Таблица 3 '!C658</f>
        <v>7955966.7400000002</v>
      </c>
      <c r="R667" s="52">
        <f t="shared" si="131"/>
        <v>7955966.7400000002</v>
      </c>
      <c r="S667" s="52">
        <v>0</v>
      </c>
      <c r="T667" s="54">
        <f t="shared" si="132"/>
        <v>408.21600956407525</v>
      </c>
      <c r="U667" s="54">
        <v>408.21600956407525</v>
      </c>
      <c r="V667" s="56" t="s">
        <v>496</v>
      </c>
      <c r="W667" s="57"/>
    </row>
    <row r="668" spans="1:23" s="48" customFormat="1" ht="42" customHeight="1" x14ac:dyDescent="0.25">
      <c r="A668" s="49">
        <v>58</v>
      </c>
      <c r="B668" s="50" t="s">
        <v>688</v>
      </c>
      <c r="C668" s="49" t="s">
        <v>211</v>
      </c>
      <c r="D668" s="49">
        <v>2001</v>
      </c>
      <c r="E668" s="49" t="s">
        <v>39</v>
      </c>
      <c r="F668" s="49" t="s">
        <v>53</v>
      </c>
      <c r="G668" s="51">
        <v>5</v>
      </c>
      <c r="H668" s="51">
        <v>11</v>
      </c>
      <c r="I668" s="52">
        <v>12147.61</v>
      </c>
      <c r="J668" s="52">
        <v>6770</v>
      </c>
      <c r="K668" s="52">
        <v>6770</v>
      </c>
      <c r="L668" s="53">
        <v>591</v>
      </c>
      <c r="M668" s="52">
        <f t="shared" si="130"/>
        <v>5154008.16</v>
      </c>
      <c r="N668" s="52">
        <v>0</v>
      </c>
      <c r="O668" s="52">
        <v>0</v>
      </c>
      <c r="P668" s="52">
        <v>0</v>
      </c>
      <c r="Q668" s="52">
        <f>'Таблица 3 '!C659</f>
        <v>5154008.16</v>
      </c>
      <c r="R668" s="52">
        <f t="shared" si="131"/>
        <v>5154008.16</v>
      </c>
      <c r="S668" s="52">
        <v>0</v>
      </c>
      <c r="T668" s="54">
        <f t="shared" si="132"/>
        <v>761.30105760709012</v>
      </c>
      <c r="U668" s="54">
        <v>761.30105760709012</v>
      </c>
      <c r="V668" s="56" t="s">
        <v>496</v>
      </c>
      <c r="W668" s="57"/>
    </row>
    <row r="669" spans="1:23" s="48" customFormat="1" ht="42" customHeight="1" x14ac:dyDescent="0.25">
      <c r="A669" s="49">
        <v>59</v>
      </c>
      <c r="B669" s="50" t="s">
        <v>689</v>
      </c>
      <c r="C669" s="49" t="s">
        <v>211</v>
      </c>
      <c r="D669" s="49">
        <v>2014</v>
      </c>
      <c r="E669" s="49" t="s">
        <v>39</v>
      </c>
      <c r="F669" s="49" t="s">
        <v>289</v>
      </c>
      <c r="G669" s="51">
        <v>5</v>
      </c>
      <c r="H669" s="51">
        <v>4</v>
      </c>
      <c r="I669" s="52">
        <v>2852.6</v>
      </c>
      <c r="J669" s="52">
        <v>921.4</v>
      </c>
      <c r="K669" s="52">
        <v>921.4</v>
      </c>
      <c r="L669" s="53">
        <v>144</v>
      </c>
      <c r="M669" s="52">
        <f t="shared" si="130"/>
        <v>1971965</v>
      </c>
      <c r="N669" s="52">
        <v>0</v>
      </c>
      <c r="O669" s="52">
        <v>0</v>
      </c>
      <c r="P669" s="52">
        <v>0</v>
      </c>
      <c r="Q669" s="52">
        <f>'Таблица 3 '!C660</f>
        <v>1971965</v>
      </c>
      <c r="R669" s="52">
        <f t="shared" si="131"/>
        <v>1971965</v>
      </c>
      <c r="S669" s="52">
        <v>0</v>
      </c>
      <c r="T669" s="54">
        <f t="shared" si="132"/>
        <v>2140.1834165400478</v>
      </c>
      <c r="U669" s="54">
        <v>2140.1834165400478</v>
      </c>
      <c r="V669" s="56" t="s">
        <v>496</v>
      </c>
      <c r="W669" s="57"/>
    </row>
    <row r="670" spans="1:23" s="48" customFormat="1" ht="42" customHeight="1" x14ac:dyDescent="0.25">
      <c r="A670" s="49">
        <v>60</v>
      </c>
      <c r="B670" s="50" t="s">
        <v>690</v>
      </c>
      <c r="C670" s="49" t="s">
        <v>211</v>
      </c>
      <c r="D670" s="49">
        <v>1987</v>
      </c>
      <c r="E670" s="49" t="s">
        <v>39</v>
      </c>
      <c r="F670" s="49" t="s">
        <v>289</v>
      </c>
      <c r="G670" s="51">
        <v>5</v>
      </c>
      <c r="H670" s="51">
        <v>2</v>
      </c>
      <c r="I670" s="52">
        <v>1420.19</v>
      </c>
      <c r="J670" s="52">
        <v>463.9</v>
      </c>
      <c r="K670" s="52">
        <v>463.9</v>
      </c>
      <c r="L670" s="53">
        <v>58</v>
      </c>
      <c r="M670" s="52">
        <f t="shared" si="130"/>
        <v>1041995.19</v>
      </c>
      <c r="N670" s="52">
        <v>0</v>
      </c>
      <c r="O670" s="52">
        <v>0</v>
      </c>
      <c r="P670" s="52">
        <v>0</v>
      </c>
      <c r="Q670" s="52">
        <f>'Таблица 3 '!C661</f>
        <v>1041995.19</v>
      </c>
      <c r="R670" s="52">
        <f t="shared" si="131"/>
        <v>1041995.19</v>
      </c>
      <c r="S670" s="52">
        <v>0</v>
      </c>
      <c r="T670" s="54">
        <f t="shared" si="132"/>
        <v>2246.1633757275276</v>
      </c>
      <c r="U670" s="54">
        <v>2246.1633757275276</v>
      </c>
      <c r="V670" s="56" t="s">
        <v>496</v>
      </c>
      <c r="W670" s="57"/>
    </row>
    <row r="671" spans="1:23" s="48" customFormat="1" ht="42" customHeight="1" x14ac:dyDescent="0.25">
      <c r="A671" s="49">
        <v>61</v>
      </c>
      <c r="B671" s="50" t="s">
        <v>691</v>
      </c>
      <c r="C671" s="49" t="s">
        <v>211</v>
      </c>
      <c r="D671" s="49">
        <v>1988</v>
      </c>
      <c r="E671" s="49" t="s">
        <v>39</v>
      </c>
      <c r="F671" s="49" t="s">
        <v>289</v>
      </c>
      <c r="G671" s="51">
        <v>5</v>
      </c>
      <c r="H671" s="51">
        <v>2</v>
      </c>
      <c r="I671" s="52">
        <v>1418.95</v>
      </c>
      <c r="J671" s="52">
        <v>463.9</v>
      </c>
      <c r="K671" s="52">
        <v>463.9</v>
      </c>
      <c r="L671" s="53">
        <v>59</v>
      </c>
      <c r="M671" s="52">
        <f t="shared" si="130"/>
        <v>1014119.08</v>
      </c>
      <c r="N671" s="52">
        <v>0</v>
      </c>
      <c r="O671" s="52">
        <v>0</v>
      </c>
      <c r="P671" s="52">
        <v>0</v>
      </c>
      <c r="Q671" s="52">
        <f>'Таблица 3 '!C662</f>
        <v>1014119.08</v>
      </c>
      <c r="R671" s="52">
        <f t="shared" si="131"/>
        <v>1014119.08</v>
      </c>
      <c r="S671" s="52">
        <v>0</v>
      </c>
      <c r="T671" s="54">
        <f t="shared" si="132"/>
        <v>2186.072601853848</v>
      </c>
      <c r="U671" s="54">
        <v>2186.072601853848</v>
      </c>
      <c r="V671" s="56" t="s">
        <v>496</v>
      </c>
      <c r="W671" s="57"/>
    </row>
    <row r="672" spans="1:23" s="48" customFormat="1" ht="42" customHeight="1" x14ac:dyDescent="0.25">
      <c r="A672" s="49">
        <v>62</v>
      </c>
      <c r="B672" s="50" t="s">
        <v>692</v>
      </c>
      <c r="C672" s="49" t="s">
        <v>211</v>
      </c>
      <c r="D672" s="49">
        <v>1988</v>
      </c>
      <c r="E672" s="49" t="s">
        <v>39</v>
      </c>
      <c r="F672" s="49" t="s">
        <v>289</v>
      </c>
      <c r="G672" s="51">
        <v>5</v>
      </c>
      <c r="H672" s="51">
        <v>2</v>
      </c>
      <c r="I672" s="52">
        <v>1415.88</v>
      </c>
      <c r="J672" s="52">
        <v>463.9</v>
      </c>
      <c r="K672" s="52">
        <v>463.9</v>
      </c>
      <c r="L672" s="53">
        <v>67</v>
      </c>
      <c r="M672" s="52">
        <f t="shared" si="130"/>
        <v>919674.31</v>
      </c>
      <c r="N672" s="52">
        <v>0</v>
      </c>
      <c r="O672" s="52">
        <v>0</v>
      </c>
      <c r="P672" s="52">
        <v>0</v>
      </c>
      <c r="Q672" s="52">
        <f>'Таблица 3 '!C663</f>
        <v>919674.31</v>
      </c>
      <c r="R672" s="52">
        <f t="shared" si="131"/>
        <v>919674.31</v>
      </c>
      <c r="S672" s="52">
        <v>0</v>
      </c>
      <c r="T672" s="54">
        <f t="shared" si="132"/>
        <v>1982.4839620607893</v>
      </c>
      <c r="U672" s="54">
        <v>1982.4839620607893</v>
      </c>
      <c r="V672" s="56" t="s">
        <v>496</v>
      </c>
      <c r="W672" s="57"/>
    </row>
    <row r="673" spans="1:23" s="48" customFormat="1" ht="42" customHeight="1" x14ac:dyDescent="0.25">
      <c r="A673" s="49">
        <v>63</v>
      </c>
      <c r="B673" s="50" t="s">
        <v>693</v>
      </c>
      <c r="C673" s="49" t="s">
        <v>211</v>
      </c>
      <c r="D673" s="49">
        <v>1990</v>
      </c>
      <c r="E673" s="49" t="s">
        <v>39</v>
      </c>
      <c r="F673" s="49" t="s">
        <v>289</v>
      </c>
      <c r="G673" s="51">
        <v>5</v>
      </c>
      <c r="H673" s="51">
        <v>2</v>
      </c>
      <c r="I673" s="52">
        <v>1418.82</v>
      </c>
      <c r="J673" s="52">
        <v>463.9</v>
      </c>
      <c r="K673" s="52">
        <v>463.9</v>
      </c>
      <c r="L673" s="53">
        <v>56</v>
      </c>
      <c r="M673" s="52">
        <f t="shared" si="130"/>
        <v>994215.5</v>
      </c>
      <c r="N673" s="52">
        <v>0</v>
      </c>
      <c r="O673" s="52">
        <v>0</v>
      </c>
      <c r="P673" s="52">
        <v>0</v>
      </c>
      <c r="Q673" s="52">
        <f>'Таблица 3 '!C664</f>
        <v>994215.5</v>
      </c>
      <c r="R673" s="52">
        <f t="shared" si="131"/>
        <v>994215.5</v>
      </c>
      <c r="S673" s="52">
        <v>0</v>
      </c>
      <c r="T673" s="54">
        <f t="shared" si="132"/>
        <v>2143.167708557879</v>
      </c>
      <c r="U673" s="54">
        <v>2143.167708557879</v>
      </c>
      <c r="V673" s="56" t="s">
        <v>496</v>
      </c>
      <c r="W673" s="57"/>
    </row>
    <row r="674" spans="1:23" s="48" customFormat="1" ht="42" customHeight="1" x14ac:dyDescent="0.25">
      <c r="A674" s="49">
        <v>64</v>
      </c>
      <c r="B674" s="50" t="s">
        <v>256</v>
      </c>
      <c r="C674" s="49" t="s">
        <v>211</v>
      </c>
      <c r="D674" s="49">
        <v>1980</v>
      </c>
      <c r="E674" s="49" t="s">
        <v>39</v>
      </c>
      <c r="F674" s="49" t="s">
        <v>43</v>
      </c>
      <c r="G674" s="51">
        <v>9</v>
      </c>
      <c r="H674" s="51">
        <v>2</v>
      </c>
      <c r="I674" s="52">
        <v>3832.59</v>
      </c>
      <c r="J674" s="52">
        <v>1857</v>
      </c>
      <c r="K674" s="52">
        <v>1857</v>
      </c>
      <c r="L674" s="53">
        <v>153</v>
      </c>
      <c r="M674" s="52">
        <f t="shared" si="130"/>
        <v>835871.71</v>
      </c>
      <c r="N674" s="52">
        <v>0</v>
      </c>
      <c r="O674" s="52">
        <v>0</v>
      </c>
      <c r="P674" s="52">
        <v>0</v>
      </c>
      <c r="Q674" s="52">
        <f>'Таблица 3 '!C665</f>
        <v>835871.71</v>
      </c>
      <c r="R674" s="52">
        <f t="shared" si="131"/>
        <v>835871.71</v>
      </c>
      <c r="S674" s="52">
        <v>0</v>
      </c>
      <c r="T674" s="54">
        <f t="shared" si="132"/>
        <v>450.11939149165318</v>
      </c>
      <c r="U674" s="54">
        <v>450.11939149165318</v>
      </c>
      <c r="V674" s="56" t="s">
        <v>496</v>
      </c>
      <c r="W674" s="57"/>
    </row>
    <row r="675" spans="1:23" s="48" customFormat="1" ht="42" customHeight="1" x14ac:dyDescent="0.25">
      <c r="A675" s="49">
        <v>65</v>
      </c>
      <c r="B675" s="50" t="s">
        <v>694</v>
      </c>
      <c r="C675" s="49" t="s">
        <v>211</v>
      </c>
      <c r="D675" s="49">
        <v>1982</v>
      </c>
      <c r="E675" s="49" t="s">
        <v>39</v>
      </c>
      <c r="F675" s="49" t="s">
        <v>43</v>
      </c>
      <c r="G675" s="51">
        <v>9</v>
      </c>
      <c r="H675" s="51">
        <v>2</v>
      </c>
      <c r="I675" s="52">
        <v>3776.57</v>
      </c>
      <c r="J675" s="52">
        <v>1857</v>
      </c>
      <c r="K675" s="52">
        <v>1857</v>
      </c>
      <c r="L675" s="53">
        <v>168</v>
      </c>
      <c r="M675" s="52">
        <f t="shared" ref="M675:M684" si="133">SUM(N675:Q675)</f>
        <v>565222.78</v>
      </c>
      <c r="N675" s="52">
        <v>0</v>
      </c>
      <c r="O675" s="52">
        <v>0</v>
      </c>
      <c r="P675" s="52">
        <v>0</v>
      </c>
      <c r="Q675" s="52">
        <f>'Таблица 3 '!C666</f>
        <v>565222.78</v>
      </c>
      <c r="R675" s="52">
        <f t="shared" ref="R675:R684" si="134">Q675</f>
        <v>565222.78</v>
      </c>
      <c r="S675" s="52">
        <v>0</v>
      </c>
      <c r="T675" s="54">
        <f t="shared" si="132"/>
        <v>304.37414108777602</v>
      </c>
      <c r="U675" s="54">
        <v>304.37414108777602</v>
      </c>
      <c r="V675" s="56" t="s">
        <v>496</v>
      </c>
      <c r="W675" s="57"/>
    </row>
    <row r="676" spans="1:23" s="48" customFormat="1" ht="42" customHeight="1" x14ac:dyDescent="0.25">
      <c r="A676" s="49">
        <v>66</v>
      </c>
      <c r="B676" s="50" t="s">
        <v>695</v>
      </c>
      <c r="C676" s="49" t="s">
        <v>211</v>
      </c>
      <c r="D676" s="49">
        <v>1993</v>
      </c>
      <c r="E676" s="49" t="s">
        <v>39</v>
      </c>
      <c r="F676" s="49" t="s">
        <v>289</v>
      </c>
      <c r="G676" s="51">
        <v>5</v>
      </c>
      <c r="H676" s="51">
        <v>12</v>
      </c>
      <c r="I676" s="52">
        <v>9920.76</v>
      </c>
      <c r="J676" s="52">
        <v>3675</v>
      </c>
      <c r="K676" s="52">
        <v>3675</v>
      </c>
      <c r="L676" s="53">
        <v>322</v>
      </c>
      <c r="M676" s="52">
        <f t="shared" si="133"/>
        <v>1817308.83</v>
      </c>
      <c r="N676" s="52">
        <v>0</v>
      </c>
      <c r="O676" s="52">
        <v>0</v>
      </c>
      <c r="P676" s="52">
        <v>0</v>
      </c>
      <c r="Q676" s="52">
        <f>'Таблица 3 '!C667</f>
        <v>1817308.83</v>
      </c>
      <c r="R676" s="52">
        <f t="shared" si="134"/>
        <v>1817308.83</v>
      </c>
      <c r="S676" s="52">
        <v>0</v>
      </c>
      <c r="T676" s="54">
        <f t="shared" si="132"/>
        <v>494.50580408163268</v>
      </c>
      <c r="U676" s="54">
        <v>494.50580408163268</v>
      </c>
      <c r="V676" s="56" t="s">
        <v>496</v>
      </c>
      <c r="W676" s="57"/>
    </row>
    <row r="677" spans="1:23" s="48" customFormat="1" ht="42" customHeight="1" x14ac:dyDescent="0.25">
      <c r="A677" s="49">
        <v>67</v>
      </c>
      <c r="B677" s="50" t="s">
        <v>290</v>
      </c>
      <c r="C677" s="49" t="s">
        <v>211</v>
      </c>
      <c r="D677" s="49">
        <v>1976</v>
      </c>
      <c r="E677" s="49" t="s">
        <v>39</v>
      </c>
      <c r="F677" s="49" t="s">
        <v>53</v>
      </c>
      <c r="G677" s="51">
        <v>5</v>
      </c>
      <c r="H677" s="51">
        <v>13</v>
      </c>
      <c r="I677" s="52">
        <v>14072.97</v>
      </c>
      <c r="J677" s="52">
        <v>9260.7000000000007</v>
      </c>
      <c r="K677" s="52">
        <v>9260.7000000000007</v>
      </c>
      <c r="L677" s="53">
        <v>565</v>
      </c>
      <c r="M677" s="52">
        <f t="shared" si="133"/>
        <v>8575805.3699999992</v>
      </c>
      <c r="N677" s="52">
        <v>0</v>
      </c>
      <c r="O677" s="52">
        <v>0</v>
      </c>
      <c r="P677" s="52">
        <v>0</v>
      </c>
      <c r="Q677" s="52">
        <f>'Таблица 3 '!C668</f>
        <v>8575805.3699999992</v>
      </c>
      <c r="R677" s="52">
        <f t="shared" si="134"/>
        <v>8575805.3699999992</v>
      </c>
      <c r="S677" s="52">
        <v>0</v>
      </c>
      <c r="T677" s="54">
        <f t="shared" si="132"/>
        <v>926.04288768667584</v>
      </c>
      <c r="U677" s="54">
        <v>926.04288768667584</v>
      </c>
      <c r="V677" s="56" t="s">
        <v>496</v>
      </c>
      <c r="W677" s="57"/>
    </row>
    <row r="678" spans="1:23" s="48" customFormat="1" ht="42" customHeight="1" x14ac:dyDescent="0.25">
      <c r="A678" s="49">
        <v>68</v>
      </c>
      <c r="B678" s="50" t="s">
        <v>294</v>
      </c>
      <c r="C678" s="49" t="s">
        <v>211</v>
      </c>
      <c r="D678" s="49">
        <v>1976</v>
      </c>
      <c r="E678" s="49" t="s">
        <v>39</v>
      </c>
      <c r="F678" s="49" t="s">
        <v>53</v>
      </c>
      <c r="G678" s="51">
        <v>5</v>
      </c>
      <c r="H678" s="51">
        <v>13</v>
      </c>
      <c r="I678" s="52">
        <v>14117.68</v>
      </c>
      <c r="J678" s="52">
        <v>9273.7999999999993</v>
      </c>
      <c r="K678" s="52">
        <v>9273.7999999999993</v>
      </c>
      <c r="L678" s="53">
        <v>555</v>
      </c>
      <c r="M678" s="52">
        <f t="shared" si="133"/>
        <v>4951115.26</v>
      </c>
      <c r="N678" s="52">
        <v>0</v>
      </c>
      <c r="O678" s="52">
        <v>0</v>
      </c>
      <c r="P678" s="52">
        <v>0</v>
      </c>
      <c r="Q678" s="52">
        <f>'Таблица 3 '!C669</f>
        <v>4951115.26</v>
      </c>
      <c r="R678" s="52">
        <f t="shared" si="134"/>
        <v>4951115.26</v>
      </c>
      <c r="S678" s="52">
        <v>0</v>
      </c>
      <c r="T678" s="54">
        <f t="shared" si="132"/>
        <v>533.8820397248162</v>
      </c>
      <c r="U678" s="54">
        <v>533.8820397248162</v>
      </c>
      <c r="V678" s="56" t="s">
        <v>496</v>
      </c>
      <c r="W678" s="57"/>
    </row>
    <row r="679" spans="1:23" s="48" customFormat="1" ht="42" customHeight="1" x14ac:dyDescent="0.25">
      <c r="A679" s="49">
        <v>69</v>
      </c>
      <c r="B679" s="50" t="s">
        <v>301</v>
      </c>
      <c r="C679" s="49" t="s">
        <v>211</v>
      </c>
      <c r="D679" s="49">
        <v>1976</v>
      </c>
      <c r="E679" s="49" t="s">
        <v>39</v>
      </c>
      <c r="F679" s="49" t="s">
        <v>53</v>
      </c>
      <c r="G679" s="51">
        <v>5</v>
      </c>
      <c r="H679" s="51">
        <v>13</v>
      </c>
      <c r="I679" s="52">
        <v>14109.62</v>
      </c>
      <c r="J679" s="52">
        <v>9273.7999999999993</v>
      </c>
      <c r="K679" s="52">
        <v>9273.7999999999993</v>
      </c>
      <c r="L679" s="53">
        <v>570</v>
      </c>
      <c r="M679" s="52">
        <f t="shared" si="133"/>
        <v>5608976.3099999996</v>
      </c>
      <c r="N679" s="52">
        <v>0</v>
      </c>
      <c r="O679" s="52">
        <v>0</v>
      </c>
      <c r="P679" s="52">
        <v>0</v>
      </c>
      <c r="Q679" s="52">
        <f>'Таблица 3 '!C670</f>
        <v>5608976.3099999996</v>
      </c>
      <c r="R679" s="52">
        <f t="shared" si="134"/>
        <v>5608976.3099999996</v>
      </c>
      <c r="S679" s="52">
        <v>0</v>
      </c>
      <c r="T679" s="54">
        <f t="shared" si="132"/>
        <v>604.81963272876271</v>
      </c>
      <c r="U679" s="54">
        <v>604.81963272876271</v>
      </c>
      <c r="V679" s="56" t="s">
        <v>496</v>
      </c>
      <c r="W679" s="57"/>
    </row>
    <row r="680" spans="1:23" s="48" customFormat="1" ht="42" customHeight="1" x14ac:dyDescent="0.25">
      <c r="A680" s="49">
        <v>70</v>
      </c>
      <c r="B680" s="50" t="s">
        <v>696</v>
      </c>
      <c r="C680" s="49" t="s">
        <v>211</v>
      </c>
      <c r="D680" s="49">
        <v>1969</v>
      </c>
      <c r="E680" s="49" t="s">
        <v>39</v>
      </c>
      <c r="F680" s="49" t="s">
        <v>53</v>
      </c>
      <c r="G680" s="51">
        <v>5</v>
      </c>
      <c r="H680" s="51">
        <v>1</v>
      </c>
      <c r="I680" s="52">
        <v>3577.1</v>
      </c>
      <c r="J680" s="52">
        <v>1499.71</v>
      </c>
      <c r="K680" s="52">
        <v>1499.71</v>
      </c>
      <c r="L680" s="53">
        <v>294</v>
      </c>
      <c r="M680" s="52">
        <f t="shared" si="133"/>
        <v>2925723</v>
      </c>
      <c r="N680" s="52">
        <v>0</v>
      </c>
      <c r="O680" s="52">
        <v>0</v>
      </c>
      <c r="P680" s="52">
        <v>0</v>
      </c>
      <c r="Q680" s="52">
        <f>'Таблица 3 '!C671</f>
        <v>2925723</v>
      </c>
      <c r="R680" s="52">
        <f t="shared" si="134"/>
        <v>2925723</v>
      </c>
      <c r="S680" s="52">
        <v>0</v>
      </c>
      <c r="T680" s="54">
        <f t="shared" si="132"/>
        <v>1950.859166105447</v>
      </c>
      <c r="U680" s="54">
        <v>1950.859166105447</v>
      </c>
      <c r="V680" s="56" t="s">
        <v>496</v>
      </c>
      <c r="W680" s="57"/>
    </row>
    <row r="681" spans="1:23" s="48" customFormat="1" ht="42" customHeight="1" x14ac:dyDescent="0.25">
      <c r="A681" s="49">
        <v>71</v>
      </c>
      <c r="B681" s="50" t="s">
        <v>697</v>
      </c>
      <c r="C681" s="49" t="s">
        <v>211</v>
      </c>
      <c r="D681" s="49">
        <v>1969</v>
      </c>
      <c r="E681" s="49" t="s">
        <v>39</v>
      </c>
      <c r="F681" s="49" t="s">
        <v>53</v>
      </c>
      <c r="G681" s="51">
        <v>5</v>
      </c>
      <c r="H681" s="51">
        <v>1</v>
      </c>
      <c r="I681" s="52">
        <v>3533.37</v>
      </c>
      <c r="J681" s="52">
        <v>1487.71</v>
      </c>
      <c r="K681" s="52">
        <v>1487.71</v>
      </c>
      <c r="L681" s="53">
        <v>311</v>
      </c>
      <c r="M681" s="52">
        <f t="shared" si="133"/>
        <v>2274591.7999999998</v>
      </c>
      <c r="N681" s="52">
        <v>0</v>
      </c>
      <c r="O681" s="52">
        <v>0</v>
      </c>
      <c r="P681" s="52">
        <v>0</v>
      </c>
      <c r="Q681" s="52">
        <f>'Таблица 3 '!C672</f>
        <v>2274591.7999999998</v>
      </c>
      <c r="R681" s="52">
        <f t="shared" si="134"/>
        <v>2274591.7999999998</v>
      </c>
      <c r="S681" s="52">
        <v>0</v>
      </c>
      <c r="T681" s="54">
        <f t="shared" si="132"/>
        <v>1528.9214967970906</v>
      </c>
      <c r="U681" s="54">
        <v>1528.9214967970906</v>
      </c>
      <c r="V681" s="56" t="s">
        <v>496</v>
      </c>
      <c r="W681" s="57"/>
    </row>
    <row r="682" spans="1:23" s="48" customFormat="1" ht="42" customHeight="1" x14ac:dyDescent="0.25">
      <c r="A682" s="49">
        <v>72</v>
      </c>
      <c r="B682" s="50" t="s">
        <v>698</v>
      </c>
      <c r="C682" s="49" t="s">
        <v>211</v>
      </c>
      <c r="D682" s="49">
        <v>1970</v>
      </c>
      <c r="E682" s="49" t="s">
        <v>39</v>
      </c>
      <c r="F682" s="49" t="s">
        <v>53</v>
      </c>
      <c r="G682" s="51">
        <v>5</v>
      </c>
      <c r="H682" s="51">
        <v>1</v>
      </c>
      <c r="I682" s="52">
        <v>3451.38</v>
      </c>
      <c r="J682" s="52">
        <v>1487.71</v>
      </c>
      <c r="K682" s="52">
        <v>1487.71</v>
      </c>
      <c r="L682" s="53">
        <v>332</v>
      </c>
      <c r="M682" s="52">
        <f t="shared" si="133"/>
        <v>1771146.46</v>
      </c>
      <c r="N682" s="52">
        <v>0</v>
      </c>
      <c r="O682" s="52">
        <v>0</v>
      </c>
      <c r="P682" s="52">
        <v>0</v>
      </c>
      <c r="Q682" s="52">
        <f>'Таблица 3 '!C673</f>
        <v>1771146.46</v>
      </c>
      <c r="R682" s="52">
        <f t="shared" si="134"/>
        <v>1771146.46</v>
      </c>
      <c r="S682" s="52">
        <v>0</v>
      </c>
      <c r="T682" s="54">
        <f t="shared" si="132"/>
        <v>1190.5186225810137</v>
      </c>
      <c r="U682" s="54">
        <v>1190.5186225810137</v>
      </c>
      <c r="V682" s="56" t="s">
        <v>496</v>
      </c>
      <c r="W682" s="57"/>
    </row>
    <row r="683" spans="1:23" s="48" customFormat="1" ht="42" customHeight="1" x14ac:dyDescent="0.25">
      <c r="A683" s="49">
        <v>73</v>
      </c>
      <c r="B683" s="50" t="s">
        <v>699</v>
      </c>
      <c r="C683" s="49" t="s">
        <v>211</v>
      </c>
      <c r="D683" s="49">
        <v>1983</v>
      </c>
      <c r="E683" s="49" t="s">
        <v>39</v>
      </c>
      <c r="F683" s="49" t="s">
        <v>43</v>
      </c>
      <c r="G683" s="51">
        <v>9</v>
      </c>
      <c r="H683" s="51">
        <v>1</v>
      </c>
      <c r="I683" s="52">
        <v>2963.8</v>
      </c>
      <c r="J683" s="52">
        <v>2503.29</v>
      </c>
      <c r="K683" s="52">
        <v>2503.29</v>
      </c>
      <c r="L683" s="53">
        <v>414</v>
      </c>
      <c r="M683" s="52">
        <f t="shared" si="133"/>
        <v>447320.75</v>
      </c>
      <c r="N683" s="52">
        <v>0</v>
      </c>
      <c r="O683" s="52">
        <v>0</v>
      </c>
      <c r="P683" s="52">
        <v>0</v>
      </c>
      <c r="Q683" s="52">
        <f>'Таблица 3 '!C674</f>
        <v>447320.75</v>
      </c>
      <c r="R683" s="52">
        <f t="shared" si="134"/>
        <v>447320.75</v>
      </c>
      <c r="S683" s="52">
        <v>0</v>
      </c>
      <c r="T683" s="54">
        <f t="shared" si="132"/>
        <v>178.69313982798639</v>
      </c>
      <c r="U683" s="54">
        <v>178.69313982798639</v>
      </c>
      <c r="V683" s="56" t="s">
        <v>496</v>
      </c>
      <c r="W683" s="57"/>
    </row>
    <row r="684" spans="1:23" s="48" customFormat="1" ht="45" x14ac:dyDescent="0.25">
      <c r="A684" s="49">
        <v>74</v>
      </c>
      <c r="B684" s="50" t="s">
        <v>700</v>
      </c>
      <c r="C684" s="49" t="s">
        <v>42</v>
      </c>
      <c r="D684" s="49" t="s">
        <v>437</v>
      </c>
      <c r="E684" s="49" t="s">
        <v>39</v>
      </c>
      <c r="F684" s="49" t="s">
        <v>49</v>
      </c>
      <c r="G684" s="51">
        <v>2</v>
      </c>
      <c r="H684" s="51">
        <v>2</v>
      </c>
      <c r="I684" s="52">
        <v>650.6</v>
      </c>
      <c r="J684" s="52">
        <v>650.6</v>
      </c>
      <c r="K684" s="52">
        <v>619.6</v>
      </c>
      <c r="L684" s="53">
        <v>34</v>
      </c>
      <c r="M684" s="52">
        <f t="shared" si="133"/>
        <v>520923.6</v>
      </c>
      <c r="N684" s="52">
        <v>0</v>
      </c>
      <c r="O684" s="52">
        <v>0</v>
      </c>
      <c r="P684" s="52">
        <v>0</v>
      </c>
      <c r="Q684" s="52">
        <f>'Таблица 3 '!C675</f>
        <v>520923.6</v>
      </c>
      <c r="R684" s="52">
        <f t="shared" si="134"/>
        <v>520923.6</v>
      </c>
      <c r="S684" s="52">
        <v>0</v>
      </c>
      <c r="T684" s="54">
        <f t="shared" si="132"/>
        <v>800.68183215493389</v>
      </c>
      <c r="U684" s="54">
        <v>800.68</v>
      </c>
      <c r="V684" s="56" t="s">
        <v>496</v>
      </c>
      <c r="W684" s="57"/>
    </row>
    <row r="685" spans="1:23" s="40" customFormat="1" ht="27.6" customHeight="1" x14ac:dyDescent="0.25">
      <c r="A685" s="329" t="s">
        <v>701</v>
      </c>
      <c r="B685" s="329"/>
      <c r="C685" s="42" t="s">
        <v>38</v>
      </c>
      <c r="D685" s="42" t="s">
        <v>38</v>
      </c>
      <c r="E685" s="42" t="s">
        <v>38</v>
      </c>
      <c r="F685" s="42" t="s">
        <v>38</v>
      </c>
      <c r="G685" s="43" t="s">
        <v>38</v>
      </c>
      <c r="H685" s="43" t="s">
        <v>38</v>
      </c>
      <c r="I685" s="44">
        <f>I686</f>
        <v>1220</v>
      </c>
      <c r="J685" s="44">
        <f t="shared" ref="J685:S685" si="135">J686</f>
        <v>989.2</v>
      </c>
      <c r="K685" s="44">
        <f t="shared" si="135"/>
        <v>888.75</v>
      </c>
      <c r="L685" s="45">
        <f t="shared" si="135"/>
        <v>46</v>
      </c>
      <c r="M685" s="44">
        <f t="shared" si="135"/>
        <v>155251.63</v>
      </c>
      <c r="N685" s="44">
        <f t="shared" si="135"/>
        <v>0</v>
      </c>
      <c r="O685" s="44">
        <f t="shared" si="135"/>
        <v>0</v>
      </c>
      <c r="P685" s="44">
        <f t="shared" si="135"/>
        <v>0</v>
      </c>
      <c r="Q685" s="44">
        <f t="shared" si="135"/>
        <v>155251.63</v>
      </c>
      <c r="R685" s="44">
        <f t="shared" si="135"/>
        <v>155251.63</v>
      </c>
      <c r="S685" s="44">
        <f t="shared" si="135"/>
        <v>0</v>
      </c>
      <c r="T685" s="46" t="s">
        <v>39</v>
      </c>
      <c r="U685" s="46" t="s">
        <v>39</v>
      </c>
      <c r="V685" s="47" t="s">
        <v>39</v>
      </c>
      <c r="W685" s="57"/>
    </row>
    <row r="686" spans="1:23" s="48" customFormat="1" ht="45" x14ac:dyDescent="0.25">
      <c r="A686" s="49">
        <v>1</v>
      </c>
      <c r="B686" s="50" t="s">
        <v>391</v>
      </c>
      <c r="C686" s="49" t="s">
        <v>42</v>
      </c>
      <c r="D686" s="49" t="s">
        <v>327</v>
      </c>
      <c r="E686" s="49" t="s">
        <v>39</v>
      </c>
      <c r="F686" s="49" t="s">
        <v>64</v>
      </c>
      <c r="G686" s="51">
        <v>2</v>
      </c>
      <c r="H686" s="51">
        <v>3</v>
      </c>
      <c r="I686" s="52">
        <v>1220</v>
      </c>
      <c r="J686" s="52">
        <v>989.2</v>
      </c>
      <c r="K686" s="52">
        <v>888.75</v>
      </c>
      <c r="L686" s="53">
        <v>46</v>
      </c>
      <c r="M686" s="52">
        <f>SUM(N686:Q686)</f>
        <v>155251.63</v>
      </c>
      <c r="N686" s="52">
        <v>0</v>
      </c>
      <c r="O686" s="52">
        <v>0</v>
      </c>
      <c r="P686" s="52">
        <v>0</v>
      </c>
      <c r="Q686" s="52">
        <f>'Таблица 3 '!C677</f>
        <v>155251.63</v>
      </c>
      <c r="R686" s="52">
        <f>Q686</f>
        <v>155251.63</v>
      </c>
      <c r="S686" s="52">
        <v>0</v>
      </c>
      <c r="T686" s="54">
        <f t="shared" si="132"/>
        <v>156.94665386170644</v>
      </c>
      <c r="U686" s="54">
        <v>156.94665386170644</v>
      </c>
      <c r="V686" s="56" t="s">
        <v>496</v>
      </c>
      <c r="W686" s="57"/>
    </row>
    <row r="687" spans="1:23" s="40" customFormat="1" ht="24" customHeight="1" x14ac:dyDescent="0.25">
      <c r="A687" s="329" t="s">
        <v>302</v>
      </c>
      <c r="B687" s="329"/>
      <c r="C687" s="42" t="s">
        <v>38</v>
      </c>
      <c r="D687" s="42" t="s">
        <v>38</v>
      </c>
      <c r="E687" s="42" t="s">
        <v>38</v>
      </c>
      <c r="F687" s="42" t="s">
        <v>38</v>
      </c>
      <c r="G687" s="43" t="s">
        <v>38</v>
      </c>
      <c r="H687" s="43" t="s">
        <v>38</v>
      </c>
      <c r="I687" s="44">
        <f>SUM(I688:I701)</f>
        <v>26082.900000000005</v>
      </c>
      <c r="J687" s="44">
        <f t="shared" ref="J687:S687" si="136">SUM(J688:J701)</f>
        <v>21418.800000000003</v>
      </c>
      <c r="K687" s="44">
        <f t="shared" si="136"/>
        <v>20542.800000000003</v>
      </c>
      <c r="L687" s="45">
        <f t="shared" si="136"/>
        <v>853</v>
      </c>
      <c r="M687" s="44">
        <f t="shared" si="136"/>
        <v>16651855.01</v>
      </c>
      <c r="N687" s="44">
        <f t="shared" si="136"/>
        <v>0</v>
      </c>
      <c r="O687" s="44">
        <f t="shared" si="136"/>
        <v>0</v>
      </c>
      <c r="P687" s="44">
        <f t="shared" si="136"/>
        <v>0</v>
      </c>
      <c r="Q687" s="44">
        <f t="shared" si="136"/>
        <v>16651855.01</v>
      </c>
      <c r="R687" s="44">
        <f t="shared" si="136"/>
        <v>16651855.01</v>
      </c>
      <c r="S687" s="44">
        <f t="shared" si="136"/>
        <v>0</v>
      </c>
      <c r="T687" s="46" t="s">
        <v>39</v>
      </c>
      <c r="U687" s="46" t="s">
        <v>39</v>
      </c>
      <c r="V687" s="47" t="s">
        <v>39</v>
      </c>
      <c r="W687" s="57"/>
    </row>
    <row r="688" spans="1:23" s="48" customFormat="1" ht="45" x14ac:dyDescent="0.25">
      <c r="A688" s="49">
        <v>1</v>
      </c>
      <c r="B688" s="50" t="s">
        <v>702</v>
      </c>
      <c r="C688" s="49" t="s">
        <v>42</v>
      </c>
      <c r="D688" s="49">
        <v>1961</v>
      </c>
      <c r="E688" s="49" t="s">
        <v>39</v>
      </c>
      <c r="F688" s="49" t="s">
        <v>64</v>
      </c>
      <c r="G688" s="51">
        <v>4</v>
      </c>
      <c r="H688" s="51">
        <v>2</v>
      </c>
      <c r="I688" s="52">
        <v>1350.7</v>
      </c>
      <c r="J688" s="52">
        <v>1254.2</v>
      </c>
      <c r="K688" s="52">
        <v>1254.2</v>
      </c>
      <c r="L688" s="53">
        <v>58</v>
      </c>
      <c r="M688" s="52">
        <f t="shared" ref="M688:M701" si="137">SUM(N688:Q688)</f>
        <v>456858.05</v>
      </c>
      <c r="N688" s="52">
        <v>0</v>
      </c>
      <c r="O688" s="52">
        <v>0</v>
      </c>
      <c r="P688" s="52">
        <v>0</v>
      </c>
      <c r="Q688" s="52">
        <f>'Таблица 3 '!C679</f>
        <v>456858.05</v>
      </c>
      <c r="R688" s="52">
        <f t="shared" ref="R688:R701" si="138">Q688</f>
        <v>456858.05</v>
      </c>
      <c r="S688" s="52">
        <v>0</v>
      </c>
      <c r="T688" s="54">
        <f t="shared" ref="T688:T750" si="139">M688/J688</f>
        <v>364.2625179397225</v>
      </c>
      <c r="U688" s="54">
        <v>364.26</v>
      </c>
      <c r="V688" s="56" t="s">
        <v>496</v>
      </c>
      <c r="W688" s="57"/>
    </row>
    <row r="689" spans="1:23" s="48" customFormat="1" ht="45" x14ac:dyDescent="0.25">
      <c r="A689" s="49">
        <v>2</v>
      </c>
      <c r="B689" s="50" t="s">
        <v>303</v>
      </c>
      <c r="C689" s="49" t="s">
        <v>42</v>
      </c>
      <c r="D689" s="49">
        <v>1962</v>
      </c>
      <c r="E689" s="49" t="s">
        <v>39</v>
      </c>
      <c r="F689" s="49" t="s">
        <v>64</v>
      </c>
      <c r="G689" s="51">
        <v>4</v>
      </c>
      <c r="H689" s="51">
        <v>2</v>
      </c>
      <c r="I689" s="52">
        <v>1364.9</v>
      </c>
      <c r="J689" s="52">
        <v>1200.7</v>
      </c>
      <c r="K689" s="52">
        <v>1198.5</v>
      </c>
      <c r="L689" s="53">
        <v>53</v>
      </c>
      <c r="M689" s="52">
        <f t="shared" si="137"/>
        <v>416453.31</v>
      </c>
      <c r="N689" s="52">
        <v>0</v>
      </c>
      <c r="O689" s="52">
        <v>0</v>
      </c>
      <c r="P689" s="52">
        <v>0</v>
      </c>
      <c r="Q689" s="52">
        <f>'Таблица 3 '!C680</f>
        <v>416453.31</v>
      </c>
      <c r="R689" s="52">
        <f t="shared" si="138"/>
        <v>416453.31</v>
      </c>
      <c r="S689" s="52">
        <v>0</v>
      </c>
      <c r="T689" s="54">
        <f t="shared" si="139"/>
        <v>346.84210044140917</v>
      </c>
      <c r="U689" s="54">
        <v>346.84</v>
      </c>
      <c r="V689" s="56" t="s">
        <v>496</v>
      </c>
      <c r="W689" s="57"/>
    </row>
    <row r="690" spans="1:23" s="48" customFormat="1" ht="45" x14ac:dyDescent="0.25">
      <c r="A690" s="49">
        <v>3</v>
      </c>
      <c r="B690" s="50" t="s">
        <v>703</v>
      </c>
      <c r="C690" s="49" t="s">
        <v>42</v>
      </c>
      <c r="D690" s="49">
        <v>1992</v>
      </c>
      <c r="E690" s="49" t="s">
        <v>39</v>
      </c>
      <c r="F690" s="49" t="s">
        <v>64</v>
      </c>
      <c r="G690" s="51">
        <v>3</v>
      </c>
      <c r="H690" s="51">
        <v>3</v>
      </c>
      <c r="I690" s="52">
        <v>1687.9</v>
      </c>
      <c r="J690" s="52">
        <v>1457</v>
      </c>
      <c r="K690" s="52">
        <v>1564.5</v>
      </c>
      <c r="L690" s="53">
        <v>50</v>
      </c>
      <c r="M690" s="52">
        <f t="shared" si="137"/>
        <v>235031.14</v>
      </c>
      <c r="N690" s="52">
        <v>0</v>
      </c>
      <c r="O690" s="52">
        <v>0</v>
      </c>
      <c r="P690" s="52">
        <v>0</v>
      </c>
      <c r="Q690" s="52">
        <f>'Таблица 3 '!C681</f>
        <v>235031.14</v>
      </c>
      <c r="R690" s="52">
        <f t="shared" si="138"/>
        <v>235031.14</v>
      </c>
      <c r="S690" s="52">
        <v>0</v>
      </c>
      <c r="T690" s="54">
        <f t="shared" si="139"/>
        <v>161.31169526424159</v>
      </c>
      <c r="U690" s="54">
        <v>5004.1400000000003</v>
      </c>
      <c r="V690" s="56" t="s">
        <v>704</v>
      </c>
      <c r="W690" s="57"/>
    </row>
    <row r="691" spans="1:23" s="48" customFormat="1" ht="45" x14ac:dyDescent="0.25">
      <c r="A691" s="49">
        <v>4</v>
      </c>
      <c r="B691" s="50" t="s">
        <v>705</v>
      </c>
      <c r="C691" s="49" t="s">
        <v>42</v>
      </c>
      <c r="D691" s="49">
        <v>1988</v>
      </c>
      <c r="E691" s="49" t="s">
        <v>39</v>
      </c>
      <c r="F691" s="49" t="s">
        <v>43</v>
      </c>
      <c r="G691" s="51">
        <v>3</v>
      </c>
      <c r="H691" s="51">
        <v>3</v>
      </c>
      <c r="I691" s="52">
        <v>1692.1</v>
      </c>
      <c r="J691" s="52">
        <v>1443.9</v>
      </c>
      <c r="K691" s="52">
        <v>1443.9</v>
      </c>
      <c r="L691" s="53">
        <v>54</v>
      </c>
      <c r="M691" s="52">
        <f t="shared" si="137"/>
        <v>1315104</v>
      </c>
      <c r="N691" s="52">
        <v>0</v>
      </c>
      <c r="O691" s="52">
        <v>0</v>
      </c>
      <c r="P691" s="52">
        <v>0</v>
      </c>
      <c r="Q691" s="52">
        <f>'Таблица 3 '!C682</f>
        <v>1315104</v>
      </c>
      <c r="R691" s="52">
        <f t="shared" si="138"/>
        <v>1315104</v>
      </c>
      <c r="S691" s="52">
        <v>0</v>
      </c>
      <c r="T691" s="54">
        <f t="shared" si="139"/>
        <v>910.79991689175142</v>
      </c>
      <c r="U691" s="54">
        <v>910.8</v>
      </c>
      <c r="V691" s="56" t="s">
        <v>496</v>
      </c>
      <c r="W691" s="57"/>
    </row>
    <row r="692" spans="1:23" s="48" customFormat="1" ht="45" x14ac:dyDescent="0.25">
      <c r="A692" s="49">
        <v>5</v>
      </c>
      <c r="B692" s="50" t="s">
        <v>706</v>
      </c>
      <c r="C692" s="49" t="s">
        <v>42</v>
      </c>
      <c r="D692" s="49">
        <v>1975</v>
      </c>
      <c r="E692" s="49" t="s">
        <v>39</v>
      </c>
      <c r="F692" s="49" t="s">
        <v>43</v>
      </c>
      <c r="G692" s="51">
        <v>5</v>
      </c>
      <c r="H692" s="51">
        <v>5</v>
      </c>
      <c r="I692" s="52">
        <v>3412.8</v>
      </c>
      <c r="J692" s="52">
        <v>3103.3</v>
      </c>
      <c r="K692" s="52">
        <v>3103.3</v>
      </c>
      <c r="L692" s="53">
        <v>132</v>
      </c>
      <c r="M692" s="52">
        <f t="shared" si="137"/>
        <v>1875087.6</v>
      </c>
      <c r="N692" s="52">
        <v>0</v>
      </c>
      <c r="O692" s="52">
        <v>0</v>
      </c>
      <c r="P692" s="52">
        <v>0</v>
      </c>
      <c r="Q692" s="52">
        <f>'Таблица 3 '!C683</f>
        <v>1875087.6</v>
      </c>
      <c r="R692" s="52">
        <f t="shared" si="138"/>
        <v>1875087.6</v>
      </c>
      <c r="S692" s="52">
        <v>0</v>
      </c>
      <c r="T692" s="54">
        <f t="shared" si="139"/>
        <v>604.22376180195272</v>
      </c>
      <c r="U692" s="54">
        <v>604.22376180195272</v>
      </c>
      <c r="V692" s="56" t="s">
        <v>496</v>
      </c>
      <c r="W692" s="57"/>
    </row>
    <row r="693" spans="1:23" s="48" customFormat="1" ht="45" x14ac:dyDescent="0.25">
      <c r="A693" s="49">
        <v>6</v>
      </c>
      <c r="B693" s="50" t="s">
        <v>707</v>
      </c>
      <c r="C693" s="49" t="s">
        <v>42</v>
      </c>
      <c r="D693" s="49">
        <v>1955</v>
      </c>
      <c r="E693" s="49" t="s">
        <v>39</v>
      </c>
      <c r="F693" s="49" t="s">
        <v>64</v>
      </c>
      <c r="G693" s="51">
        <v>2</v>
      </c>
      <c r="H693" s="51">
        <v>1</v>
      </c>
      <c r="I693" s="52">
        <v>509.2</v>
      </c>
      <c r="J693" s="52">
        <v>486.2</v>
      </c>
      <c r="K693" s="52">
        <v>480.2</v>
      </c>
      <c r="L693" s="53">
        <v>12</v>
      </c>
      <c r="M693" s="52">
        <f t="shared" si="137"/>
        <v>162066.19</v>
      </c>
      <c r="N693" s="52">
        <v>0</v>
      </c>
      <c r="O693" s="52">
        <v>0</v>
      </c>
      <c r="P693" s="52">
        <v>0</v>
      </c>
      <c r="Q693" s="52">
        <f>'Таблица 3 '!C684</f>
        <v>162066.19</v>
      </c>
      <c r="R693" s="52">
        <f t="shared" si="138"/>
        <v>162066.19</v>
      </c>
      <c r="S693" s="52">
        <v>0</v>
      </c>
      <c r="T693" s="54">
        <f t="shared" si="139"/>
        <v>333.33235294117651</v>
      </c>
      <c r="U693" s="54">
        <v>333.33</v>
      </c>
      <c r="V693" s="56" t="s">
        <v>496</v>
      </c>
      <c r="W693" s="57"/>
    </row>
    <row r="694" spans="1:23" s="48" customFormat="1" ht="45" x14ac:dyDescent="0.25">
      <c r="A694" s="49">
        <v>7</v>
      </c>
      <c r="B694" s="50" t="s">
        <v>708</v>
      </c>
      <c r="C694" s="49" t="s">
        <v>42</v>
      </c>
      <c r="D694" s="49">
        <v>1955</v>
      </c>
      <c r="E694" s="49" t="s">
        <v>39</v>
      </c>
      <c r="F694" s="49" t="s">
        <v>43</v>
      </c>
      <c r="G694" s="51">
        <v>2</v>
      </c>
      <c r="H694" s="51">
        <v>2</v>
      </c>
      <c r="I694" s="52">
        <v>499</v>
      </c>
      <c r="J694" s="52">
        <v>480.1</v>
      </c>
      <c r="K694" s="52">
        <v>480.1</v>
      </c>
      <c r="L694" s="53">
        <v>17</v>
      </c>
      <c r="M694" s="52">
        <f t="shared" si="137"/>
        <v>160622.63</v>
      </c>
      <c r="N694" s="52">
        <v>0</v>
      </c>
      <c r="O694" s="52">
        <v>0</v>
      </c>
      <c r="P694" s="52">
        <v>0</v>
      </c>
      <c r="Q694" s="52">
        <f>'Таблица 3 '!C685</f>
        <v>160622.63</v>
      </c>
      <c r="R694" s="52">
        <f t="shared" si="138"/>
        <v>160622.63</v>
      </c>
      <c r="S694" s="52">
        <v>0</v>
      </c>
      <c r="T694" s="54">
        <f t="shared" si="139"/>
        <v>334.56077900437407</v>
      </c>
      <c r="U694" s="54">
        <v>334.56057071443445</v>
      </c>
      <c r="V694" s="56" t="s">
        <v>496</v>
      </c>
      <c r="W694" s="57"/>
    </row>
    <row r="695" spans="1:23" s="48" customFormat="1" ht="45" x14ac:dyDescent="0.25">
      <c r="A695" s="49">
        <v>8</v>
      </c>
      <c r="B695" s="50" t="s">
        <v>709</v>
      </c>
      <c r="C695" s="49" t="s">
        <v>42</v>
      </c>
      <c r="D695" s="49">
        <v>1986</v>
      </c>
      <c r="E695" s="49" t="s">
        <v>39</v>
      </c>
      <c r="F695" s="49" t="s">
        <v>64</v>
      </c>
      <c r="G695" s="51">
        <v>2</v>
      </c>
      <c r="H695" s="51">
        <v>2</v>
      </c>
      <c r="I695" s="52">
        <v>605.70000000000005</v>
      </c>
      <c r="J695" s="52">
        <v>554.4</v>
      </c>
      <c r="K695" s="52">
        <v>553.29999999999995</v>
      </c>
      <c r="L695" s="53">
        <v>22</v>
      </c>
      <c r="M695" s="52">
        <f t="shared" si="137"/>
        <v>921735.98</v>
      </c>
      <c r="N695" s="52">
        <v>0</v>
      </c>
      <c r="O695" s="52">
        <v>0</v>
      </c>
      <c r="P695" s="52">
        <v>0</v>
      </c>
      <c r="Q695" s="52">
        <f>'Таблица 3 '!C686</f>
        <v>921735.98</v>
      </c>
      <c r="R695" s="52">
        <f t="shared" si="138"/>
        <v>921735.98</v>
      </c>
      <c r="S695" s="52">
        <v>0</v>
      </c>
      <c r="T695" s="54">
        <f t="shared" si="139"/>
        <v>1662.5829365079364</v>
      </c>
      <c r="U695" s="54">
        <v>1662.58</v>
      </c>
      <c r="V695" s="56" t="s">
        <v>496</v>
      </c>
      <c r="W695" s="57"/>
    </row>
    <row r="696" spans="1:23" s="48" customFormat="1" ht="45" x14ac:dyDescent="0.25">
      <c r="A696" s="49">
        <v>9</v>
      </c>
      <c r="B696" s="50" t="s">
        <v>710</v>
      </c>
      <c r="C696" s="49" t="s">
        <v>42</v>
      </c>
      <c r="D696" s="49">
        <v>1969</v>
      </c>
      <c r="E696" s="49" t="s">
        <v>39</v>
      </c>
      <c r="F696" s="49" t="s">
        <v>43</v>
      </c>
      <c r="G696" s="51">
        <v>5</v>
      </c>
      <c r="H696" s="51">
        <v>6</v>
      </c>
      <c r="I696" s="52">
        <v>5532.8</v>
      </c>
      <c r="J696" s="52">
        <v>4215.8</v>
      </c>
      <c r="K696" s="52">
        <v>4215.8</v>
      </c>
      <c r="L696" s="53">
        <v>167</v>
      </c>
      <c r="M696" s="52">
        <f t="shared" si="137"/>
        <v>42410.400000000001</v>
      </c>
      <c r="N696" s="52">
        <v>0</v>
      </c>
      <c r="O696" s="52">
        <v>0</v>
      </c>
      <c r="P696" s="52">
        <v>0</v>
      </c>
      <c r="Q696" s="52">
        <f>'Таблица 3 '!C687</f>
        <v>42410.400000000001</v>
      </c>
      <c r="R696" s="52">
        <f t="shared" si="138"/>
        <v>42410.400000000001</v>
      </c>
      <c r="S696" s="52">
        <v>0</v>
      </c>
      <c r="T696" s="54">
        <f t="shared" si="139"/>
        <v>10.059870012808958</v>
      </c>
      <c r="U696" s="54">
        <v>43.54</v>
      </c>
      <c r="V696" s="56" t="s">
        <v>496</v>
      </c>
      <c r="W696" s="57"/>
    </row>
    <row r="697" spans="1:23" s="48" customFormat="1" ht="45" x14ac:dyDescent="0.25">
      <c r="A697" s="49">
        <v>10</v>
      </c>
      <c r="B697" s="50" t="s">
        <v>711</v>
      </c>
      <c r="C697" s="49" t="s">
        <v>42</v>
      </c>
      <c r="D697" s="49">
        <v>1971</v>
      </c>
      <c r="E697" s="49" t="s">
        <v>39</v>
      </c>
      <c r="F697" s="49" t="s">
        <v>43</v>
      </c>
      <c r="G697" s="51">
        <v>5</v>
      </c>
      <c r="H697" s="51">
        <v>4</v>
      </c>
      <c r="I697" s="52">
        <v>3393.2</v>
      </c>
      <c r="J697" s="52">
        <v>3169.4</v>
      </c>
      <c r="K697" s="52">
        <v>2897</v>
      </c>
      <c r="L697" s="53">
        <v>124</v>
      </c>
      <c r="M697" s="52">
        <f t="shared" si="137"/>
        <v>1772342.4</v>
      </c>
      <c r="N697" s="52">
        <v>0</v>
      </c>
      <c r="O697" s="52">
        <v>0</v>
      </c>
      <c r="P697" s="52">
        <v>0</v>
      </c>
      <c r="Q697" s="52">
        <f>'Таблица 3 '!C688</f>
        <v>1772342.4</v>
      </c>
      <c r="R697" s="52">
        <f t="shared" si="138"/>
        <v>1772342.4</v>
      </c>
      <c r="S697" s="52">
        <v>0</v>
      </c>
      <c r="T697" s="54">
        <f t="shared" si="139"/>
        <v>559.20439199848545</v>
      </c>
      <c r="U697" s="54">
        <v>559.21</v>
      </c>
      <c r="V697" s="56" t="s">
        <v>496</v>
      </c>
      <c r="W697" s="57"/>
    </row>
    <row r="698" spans="1:23" s="48" customFormat="1" ht="45" x14ac:dyDescent="0.25">
      <c r="A698" s="49">
        <v>11</v>
      </c>
      <c r="B698" s="50" t="s">
        <v>712</v>
      </c>
      <c r="C698" s="49" t="s">
        <v>42</v>
      </c>
      <c r="D698" s="49" t="s">
        <v>166</v>
      </c>
      <c r="E698" s="49" t="s">
        <v>38</v>
      </c>
      <c r="F698" s="49" t="s">
        <v>64</v>
      </c>
      <c r="G698" s="51">
        <v>2</v>
      </c>
      <c r="H698" s="51">
        <v>3</v>
      </c>
      <c r="I698" s="52">
        <v>1047.9000000000001</v>
      </c>
      <c r="J698" s="52">
        <v>878.8</v>
      </c>
      <c r="K698" s="52">
        <v>947.9</v>
      </c>
      <c r="L698" s="53">
        <v>36</v>
      </c>
      <c r="M698" s="52">
        <f t="shared" si="137"/>
        <v>146732.93</v>
      </c>
      <c r="N698" s="52">
        <v>0</v>
      </c>
      <c r="O698" s="52">
        <v>0</v>
      </c>
      <c r="P698" s="52">
        <v>0</v>
      </c>
      <c r="Q698" s="52">
        <f>'Таблица 3 '!C689</f>
        <v>146732.93</v>
      </c>
      <c r="R698" s="52">
        <f t="shared" si="138"/>
        <v>146732.93</v>
      </c>
      <c r="S698" s="52">
        <v>0</v>
      </c>
      <c r="T698" s="54">
        <f t="shared" si="139"/>
        <v>166.96965179790624</v>
      </c>
      <c r="U698" s="54">
        <v>166.97</v>
      </c>
      <c r="V698" s="56" t="s">
        <v>496</v>
      </c>
      <c r="W698" s="57"/>
    </row>
    <row r="699" spans="1:23" s="48" customFormat="1" ht="45" x14ac:dyDescent="0.25">
      <c r="A699" s="49">
        <v>12</v>
      </c>
      <c r="B699" s="50" t="s">
        <v>713</v>
      </c>
      <c r="C699" s="49" t="s">
        <v>42</v>
      </c>
      <c r="D699" s="49">
        <v>1978</v>
      </c>
      <c r="E699" s="49" t="s">
        <v>39</v>
      </c>
      <c r="F699" s="49" t="s">
        <v>43</v>
      </c>
      <c r="G699" s="51">
        <v>2</v>
      </c>
      <c r="H699" s="51">
        <v>2</v>
      </c>
      <c r="I699" s="52">
        <v>784.2</v>
      </c>
      <c r="J699" s="52">
        <v>720</v>
      </c>
      <c r="K699" s="52">
        <v>720</v>
      </c>
      <c r="L699" s="53">
        <v>35</v>
      </c>
      <c r="M699" s="52">
        <f t="shared" si="137"/>
        <v>952077.6</v>
      </c>
      <c r="N699" s="52">
        <v>0</v>
      </c>
      <c r="O699" s="52">
        <v>0</v>
      </c>
      <c r="P699" s="52">
        <v>0</v>
      </c>
      <c r="Q699" s="52">
        <f>'Таблица 3 '!C690</f>
        <v>952077.6</v>
      </c>
      <c r="R699" s="52">
        <f t="shared" si="138"/>
        <v>952077.6</v>
      </c>
      <c r="S699" s="52">
        <v>0</v>
      </c>
      <c r="T699" s="54">
        <f t="shared" si="139"/>
        <v>1322.33</v>
      </c>
      <c r="U699" s="54">
        <v>1921.46</v>
      </c>
      <c r="V699" s="56" t="s">
        <v>496</v>
      </c>
      <c r="W699" s="57"/>
    </row>
    <row r="700" spans="1:23" s="48" customFormat="1" ht="45" x14ac:dyDescent="0.25">
      <c r="A700" s="49">
        <v>13</v>
      </c>
      <c r="B700" s="50" t="s">
        <v>714</v>
      </c>
      <c r="C700" s="49" t="s">
        <v>42</v>
      </c>
      <c r="D700" s="49">
        <v>1990</v>
      </c>
      <c r="E700" s="49" t="s">
        <v>39</v>
      </c>
      <c r="F700" s="49" t="s">
        <v>43</v>
      </c>
      <c r="G700" s="51">
        <v>3</v>
      </c>
      <c r="H700" s="51">
        <v>3</v>
      </c>
      <c r="I700" s="52">
        <v>1765.5</v>
      </c>
      <c r="J700" s="52">
        <v>1534</v>
      </c>
      <c r="K700" s="52">
        <v>1630.5</v>
      </c>
      <c r="L700" s="53">
        <v>55</v>
      </c>
      <c r="M700" s="52">
        <f t="shared" si="137"/>
        <v>731993.59000000008</v>
      </c>
      <c r="N700" s="52">
        <v>0</v>
      </c>
      <c r="O700" s="52">
        <v>0</v>
      </c>
      <c r="P700" s="52">
        <v>0</v>
      </c>
      <c r="Q700" s="52">
        <f>'Таблица 3 '!C691</f>
        <v>731993.59000000008</v>
      </c>
      <c r="R700" s="52">
        <f t="shared" si="138"/>
        <v>731993.59000000008</v>
      </c>
      <c r="S700" s="52">
        <v>0</v>
      </c>
      <c r="T700" s="54">
        <f t="shared" si="139"/>
        <v>477.17965449804439</v>
      </c>
      <c r="U700" s="54">
        <v>509.21</v>
      </c>
      <c r="V700" s="56" t="s">
        <v>496</v>
      </c>
      <c r="W700" s="57"/>
    </row>
    <row r="701" spans="1:23" s="48" customFormat="1" ht="45" x14ac:dyDescent="0.25">
      <c r="A701" s="49">
        <v>14</v>
      </c>
      <c r="B701" s="50" t="s">
        <v>306</v>
      </c>
      <c r="C701" s="49" t="s">
        <v>42</v>
      </c>
      <c r="D701" s="49" t="s">
        <v>70</v>
      </c>
      <c r="E701" s="49" t="s">
        <v>39</v>
      </c>
      <c r="F701" s="49" t="s">
        <v>64</v>
      </c>
      <c r="G701" s="51">
        <v>2</v>
      </c>
      <c r="H701" s="51">
        <v>2</v>
      </c>
      <c r="I701" s="52">
        <v>2437</v>
      </c>
      <c r="J701" s="52">
        <v>921</v>
      </c>
      <c r="K701" s="52">
        <v>53.6</v>
      </c>
      <c r="L701" s="53">
        <v>38</v>
      </c>
      <c r="M701" s="52">
        <f t="shared" si="137"/>
        <v>7463339.1899999995</v>
      </c>
      <c r="N701" s="52">
        <v>0</v>
      </c>
      <c r="O701" s="52">
        <v>0</v>
      </c>
      <c r="P701" s="52">
        <v>0</v>
      </c>
      <c r="Q701" s="52">
        <f>'Таблица 3 '!C692</f>
        <v>7463339.1899999995</v>
      </c>
      <c r="R701" s="52">
        <f t="shared" si="138"/>
        <v>7463339.1899999995</v>
      </c>
      <c r="S701" s="52">
        <v>0</v>
      </c>
      <c r="T701" s="54">
        <f t="shared" si="139"/>
        <v>8103.5170358306186</v>
      </c>
      <c r="U701" s="54">
        <v>8103.5170358306186</v>
      </c>
      <c r="V701" s="56" t="s">
        <v>496</v>
      </c>
      <c r="W701" s="57"/>
    </row>
    <row r="702" spans="1:23" s="40" customFormat="1" ht="26.25" customHeight="1" x14ac:dyDescent="0.25">
      <c r="A702" s="329" t="s">
        <v>715</v>
      </c>
      <c r="B702" s="329"/>
      <c r="C702" s="42" t="s">
        <v>38</v>
      </c>
      <c r="D702" s="42" t="s">
        <v>38</v>
      </c>
      <c r="E702" s="42" t="s">
        <v>38</v>
      </c>
      <c r="F702" s="42" t="s">
        <v>38</v>
      </c>
      <c r="G702" s="43" t="s">
        <v>38</v>
      </c>
      <c r="H702" s="43" t="s">
        <v>38</v>
      </c>
      <c r="I702" s="44">
        <f>SUM(I703:I705)</f>
        <v>7904.2</v>
      </c>
      <c r="J702" s="44">
        <f t="shared" ref="J702:S702" si="140">SUM(J703:J705)</f>
        <v>6630</v>
      </c>
      <c r="K702" s="44">
        <f t="shared" si="140"/>
        <v>5876.88</v>
      </c>
      <c r="L702" s="45">
        <f t="shared" si="140"/>
        <v>250</v>
      </c>
      <c r="M702" s="44">
        <f t="shared" si="140"/>
        <v>7979603.29</v>
      </c>
      <c r="N702" s="44">
        <f t="shared" si="140"/>
        <v>0</v>
      </c>
      <c r="O702" s="44">
        <f t="shared" si="140"/>
        <v>0</v>
      </c>
      <c r="P702" s="44">
        <f t="shared" si="140"/>
        <v>0</v>
      </c>
      <c r="Q702" s="44">
        <f t="shared" si="140"/>
        <v>7979603.29</v>
      </c>
      <c r="R702" s="44">
        <f t="shared" si="140"/>
        <v>7979603.29</v>
      </c>
      <c r="S702" s="44">
        <f t="shared" si="140"/>
        <v>0</v>
      </c>
      <c r="T702" s="46" t="s">
        <v>39</v>
      </c>
      <c r="U702" s="46" t="s">
        <v>39</v>
      </c>
      <c r="V702" s="47" t="s">
        <v>39</v>
      </c>
      <c r="W702" s="57"/>
    </row>
    <row r="703" spans="1:23" s="48" customFormat="1" ht="45" x14ac:dyDescent="0.25">
      <c r="A703" s="49">
        <v>1</v>
      </c>
      <c r="B703" s="50" t="s">
        <v>716</v>
      </c>
      <c r="C703" s="49" t="s">
        <v>42</v>
      </c>
      <c r="D703" s="49">
        <v>1991</v>
      </c>
      <c r="E703" s="49" t="s">
        <v>39</v>
      </c>
      <c r="F703" s="49" t="s">
        <v>49</v>
      </c>
      <c r="G703" s="51">
        <v>5</v>
      </c>
      <c r="H703" s="51">
        <v>4</v>
      </c>
      <c r="I703" s="52">
        <v>3490</v>
      </c>
      <c r="J703" s="52">
        <v>2820.4</v>
      </c>
      <c r="K703" s="52">
        <v>2572.9</v>
      </c>
      <c r="L703" s="53">
        <v>117</v>
      </c>
      <c r="M703" s="52">
        <f t="shared" ref="M703:M705" si="141">SUM(N703:Q703)</f>
        <v>284783.58</v>
      </c>
      <c r="N703" s="52">
        <v>0</v>
      </c>
      <c r="O703" s="52">
        <v>0</v>
      </c>
      <c r="P703" s="52">
        <v>0</v>
      </c>
      <c r="Q703" s="52">
        <f>'Таблица 3 '!C694</f>
        <v>284783.58</v>
      </c>
      <c r="R703" s="52">
        <f t="shared" ref="R703:R705" si="142">Q703</f>
        <v>284783.58</v>
      </c>
      <c r="S703" s="52">
        <v>0</v>
      </c>
      <c r="T703" s="54">
        <f t="shared" si="139"/>
        <v>100.97276272869097</v>
      </c>
      <c r="U703" s="54">
        <v>259.42</v>
      </c>
      <c r="V703" s="56" t="s">
        <v>496</v>
      </c>
      <c r="W703" s="57"/>
    </row>
    <row r="704" spans="1:23" s="48" customFormat="1" ht="45" x14ac:dyDescent="0.25">
      <c r="A704" s="49">
        <v>2</v>
      </c>
      <c r="B704" s="50" t="s">
        <v>717</v>
      </c>
      <c r="C704" s="49" t="s">
        <v>42</v>
      </c>
      <c r="D704" s="49">
        <v>1992</v>
      </c>
      <c r="E704" s="49" t="s">
        <v>39</v>
      </c>
      <c r="F704" s="49" t="s">
        <v>53</v>
      </c>
      <c r="G704" s="51">
        <v>5</v>
      </c>
      <c r="H704" s="51">
        <v>3</v>
      </c>
      <c r="I704" s="52">
        <v>3726.7</v>
      </c>
      <c r="J704" s="52">
        <v>3198.6</v>
      </c>
      <c r="K704" s="52">
        <v>2692.98</v>
      </c>
      <c r="L704" s="53">
        <v>110</v>
      </c>
      <c r="M704" s="52">
        <f t="shared" si="141"/>
        <v>7546681.2000000002</v>
      </c>
      <c r="N704" s="52">
        <v>0</v>
      </c>
      <c r="O704" s="52">
        <v>0</v>
      </c>
      <c r="P704" s="52">
        <v>0</v>
      </c>
      <c r="Q704" s="52">
        <f>'Таблица 3 '!C695</f>
        <v>7546681.2000000002</v>
      </c>
      <c r="R704" s="52">
        <f t="shared" si="142"/>
        <v>7546681.2000000002</v>
      </c>
      <c r="S704" s="52">
        <v>0</v>
      </c>
      <c r="T704" s="54">
        <f t="shared" si="139"/>
        <v>2359.3700994184956</v>
      </c>
      <c r="U704" s="54">
        <v>2894.31</v>
      </c>
      <c r="V704" s="56" t="s">
        <v>496</v>
      </c>
      <c r="W704" s="57"/>
    </row>
    <row r="705" spans="1:23" s="48" customFormat="1" ht="45" x14ac:dyDescent="0.25">
      <c r="A705" s="49">
        <v>3</v>
      </c>
      <c r="B705" s="50" t="s">
        <v>718</v>
      </c>
      <c r="C705" s="49" t="s">
        <v>42</v>
      </c>
      <c r="D705" s="49">
        <v>1983</v>
      </c>
      <c r="E705" s="49" t="s">
        <v>39</v>
      </c>
      <c r="F705" s="49" t="s">
        <v>64</v>
      </c>
      <c r="G705" s="51">
        <v>2</v>
      </c>
      <c r="H705" s="51">
        <v>2</v>
      </c>
      <c r="I705" s="52">
        <v>687.5</v>
      </c>
      <c r="J705" s="52">
        <v>611</v>
      </c>
      <c r="K705" s="52">
        <v>611</v>
      </c>
      <c r="L705" s="53">
        <v>23</v>
      </c>
      <c r="M705" s="52">
        <f t="shared" si="141"/>
        <v>148138.51</v>
      </c>
      <c r="N705" s="52">
        <v>0</v>
      </c>
      <c r="O705" s="52">
        <v>0</v>
      </c>
      <c r="P705" s="52">
        <v>0</v>
      </c>
      <c r="Q705" s="52">
        <f>'Таблица 3 '!C696</f>
        <v>148138.51</v>
      </c>
      <c r="R705" s="52">
        <f t="shared" si="142"/>
        <v>148138.51</v>
      </c>
      <c r="S705" s="52">
        <v>0</v>
      </c>
      <c r="T705" s="54">
        <f t="shared" si="139"/>
        <v>242.45255319148939</v>
      </c>
      <c r="U705" s="54">
        <v>242.45</v>
      </c>
      <c r="V705" s="56" t="s">
        <v>496</v>
      </c>
      <c r="W705" s="57"/>
    </row>
    <row r="706" spans="1:23" s="40" customFormat="1" ht="30.75" customHeight="1" x14ac:dyDescent="0.25">
      <c r="A706" s="329" t="s">
        <v>307</v>
      </c>
      <c r="B706" s="329"/>
      <c r="C706" s="42" t="s">
        <v>38</v>
      </c>
      <c r="D706" s="42" t="s">
        <v>38</v>
      </c>
      <c r="E706" s="42" t="s">
        <v>38</v>
      </c>
      <c r="F706" s="42" t="s">
        <v>38</v>
      </c>
      <c r="G706" s="43" t="s">
        <v>38</v>
      </c>
      <c r="H706" s="43" t="s">
        <v>38</v>
      </c>
      <c r="I706" s="44">
        <f>SUM(I707:I719)</f>
        <v>22750.36</v>
      </c>
      <c r="J706" s="44">
        <f t="shared" ref="J706:S706" si="143">SUM(J707:J719)</f>
        <v>15568.48</v>
      </c>
      <c r="K706" s="44">
        <f t="shared" si="143"/>
        <v>13820.199999999999</v>
      </c>
      <c r="L706" s="45">
        <f t="shared" si="143"/>
        <v>560</v>
      </c>
      <c r="M706" s="44">
        <f t="shared" si="143"/>
        <v>24882907.670000002</v>
      </c>
      <c r="N706" s="44">
        <f t="shared" si="143"/>
        <v>0</v>
      </c>
      <c r="O706" s="44">
        <f t="shared" si="143"/>
        <v>0</v>
      </c>
      <c r="P706" s="44">
        <f t="shared" si="143"/>
        <v>0</v>
      </c>
      <c r="Q706" s="44">
        <f t="shared" si="143"/>
        <v>24882907.670000002</v>
      </c>
      <c r="R706" s="44">
        <f t="shared" si="143"/>
        <v>24882907.670000002</v>
      </c>
      <c r="S706" s="44">
        <f t="shared" si="143"/>
        <v>0</v>
      </c>
      <c r="T706" s="46" t="s">
        <v>39</v>
      </c>
      <c r="U706" s="46" t="s">
        <v>39</v>
      </c>
      <c r="V706" s="47" t="s">
        <v>39</v>
      </c>
      <c r="W706" s="57"/>
    </row>
    <row r="707" spans="1:23" s="48" customFormat="1" ht="45" x14ac:dyDescent="0.25">
      <c r="A707" s="49">
        <v>1</v>
      </c>
      <c r="B707" s="50" t="s">
        <v>719</v>
      </c>
      <c r="C707" s="49" t="s">
        <v>42</v>
      </c>
      <c r="D707" s="49" t="s">
        <v>437</v>
      </c>
      <c r="E707" s="49" t="s">
        <v>39</v>
      </c>
      <c r="F707" s="49" t="s">
        <v>64</v>
      </c>
      <c r="G707" s="51">
        <v>2</v>
      </c>
      <c r="H707" s="51">
        <v>1</v>
      </c>
      <c r="I707" s="52">
        <v>1526</v>
      </c>
      <c r="J707" s="52">
        <v>692.16</v>
      </c>
      <c r="K707" s="52">
        <v>360.23</v>
      </c>
      <c r="L707" s="53">
        <v>31</v>
      </c>
      <c r="M707" s="52">
        <f t="shared" ref="M707:M719" si="144">SUM(N707:Q707)</f>
        <v>2299063.2000000002</v>
      </c>
      <c r="N707" s="52">
        <v>0</v>
      </c>
      <c r="O707" s="52">
        <v>0</v>
      </c>
      <c r="P707" s="52">
        <v>0</v>
      </c>
      <c r="Q707" s="52">
        <f>'Таблица 3 '!C698</f>
        <v>2299063.2000000002</v>
      </c>
      <c r="R707" s="52">
        <f t="shared" ref="R707:R719" si="145">Q707</f>
        <v>2299063.2000000002</v>
      </c>
      <c r="S707" s="52">
        <v>0</v>
      </c>
      <c r="T707" s="54">
        <f t="shared" si="139"/>
        <v>3321.5776699029129</v>
      </c>
      <c r="U707" s="54">
        <v>3321.5776699029129</v>
      </c>
      <c r="V707" s="56" t="s">
        <v>496</v>
      </c>
      <c r="W707" s="57"/>
    </row>
    <row r="708" spans="1:23" s="48" customFormat="1" ht="45" x14ac:dyDescent="0.25">
      <c r="A708" s="49">
        <v>2</v>
      </c>
      <c r="B708" s="50" t="s">
        <v>720</v>
      </c>
      <c r="C708" s="49" t="s">
        <v>42</v>
      </c>
      <c r="D708" s="49" t="s">
        <v>164</v>
      </c>
      <c r="E708" s="49" t="s">
        <v>39</v>
      </c>
      <c r="F708" s="49" t="s">
        <v>64</v>
      </c>
      <c r="G708" s="51">
        <v>3</v>
      </c>
      <c r="H708" s="51">
        <v>2</v>
      </c>
      <c r="I708" s="52">
        <v>2298</v>
      </c>
      <c r="J708" s="52">
        <v>1376.7</v>
      </c>
      <c r="K708" s="52">
        <v>583.5</v>
      </c>
      <c r="L708" s="53">
        <v>46</v>
      </c>
      <c r="M708" s="52">
        <f t="shared" si="144"/>
        <v>208603.53</v>
      </c>
      <c r="N708" s="52">
        <v>0</v>
      </c>
      <c r="O708" s="52">
        <v>0</v>
      </c>
      <c r="P708" s="52">
        <v>0</v>
      </c>
      <c r="Q708" s="52">
        <f>'Таблица 3 '!C699</f>
        <v>208603.53</v>
      </c>
      <c r="R708" s="52">
        <f t="shared" si="145"/>
        <v>208603.53</v>
      </c>
      <c r="S708" s="52">
        <v>0</v>
      </c>
      <c r="T708" s="54">
        <f t="shared" si="139"/>
        <v>151.52431902375244</v>
      </c>
      <c r="U708" s="54">
        <v>151.52431902375244</v>
      </c>
      <c r="V708" s="56" t="s">
        <v>496</v>
      </c>
      <c r="W708" s="57"/>
    </row>
    <row r="709" spans="1:23" s="48" customFormat="1" ht="60" x14ac:dyDescent="0.25">
      <c r="A709" s="49">
        <v>3</v>
      </c>
      <c r="B709" s="50" t="s">
        <v>721</v>
      </c>
      <c r="C709" s="49" t="s">
        <v>51</v>
      </c>
      <c r="D709" s="49">
        <v>1977</v>
      </c>
      <c r="E709" s="49">
        <v>2021</v>
      </c>
      <c r="F709" s="49" t="s">
        <v>43</v>
      </c>
      <c r="G709" s="51">
        <v>5</v>
      </c>
      <c r="H709" s="51">
        <v>4</v>
      </c>
      <c r="I709" s="52">
        <v>4929.3</v>
      </c>
      <c r="J709" s="52">
        <v>2887.4</v>
      </c>
      <c r="K709" s="52">
        <v>2887.4</v>
      </c>
      <c r="L709" s="53">
        <v>97</v>
      </c>
      <c r="M709" s="52">
        <f t="shared" si="144"/>
        <v>1074490.3799999999</v>
      </c>
      <c r="N709" s="52">
        <v>0</v>
      </c>
      <c r="O709" s="52">
        <v>0</v>
      </c>
      <c r="P709" s="52">
        <v>0</v>
      </c>
      <c r="Q709" s="52">
        <f>'Таблица 3 '!C700</f>
        <v>1074490.3799999999</v>
      </c>
      <c r="R709" s="52">
        <f t="shared" si="145"/>
        <v>1074490.3799999999</v>
      </c>
      <c r="S709" s="52">
        <v>0</v>
      </c>
      <c r="T709" s="54">
        <f t="shared" si="139"/>
        <v>372.1307681651312</v>
      </c>
      <c r="U709" s="54">
        <v>372.1307681651312</v>
      </c>
      <c r="V709" s="56" t="s">
        <v>496</v>
      </c>
      <c r="W709" s="57"/>
    </row>
    <row r="710" spans="1:23" s="48" customFormat="1" ht="45" x14ac:dyDescent="0.25">
      <c r="A710" s="49">
        <v>4</v>
      </c>
      <c r="B710" s="50" t="s">
        <v>722</v>
      </c>
      <c r="C710" s="49" t="s">
        <v>42</v>
      </c>
      <c r="D710" s="49" t="s">
        <v>723</v>
      </c>
      <c r="E710" s="49" t="s">
        <v>39</v>
      </c>
      <c r="F710" s="49" t="s">
        <v>64</v>
      </c>
      <c r="G710" s="51">
        <v>2</v>
      </c>
      <c r="H710" s="51">
        <v>2</v>
      </c>
      <c r="I710" s="52">
        <v>1322.4</v>
      </c>
      <c r="J710" s="52">
        <v>755.4</v>
      </c>
      <c r="K710" s="52">
        <v>755.4</v>
      </c>
      <c r="L710" s="53">
        <v>29</v>
      </c>
      <c r="M710" s="52">
        <f t="shared" si="144"/>
        <v>2490865.42</v>
      </c>
      <c r="N710" s="52">
        <v>0</v>
      </c>
      <c r="O710" s="52">
        <v>0</v>
      </c>
      <c r="P710" s="52">
        <v>0</v>
      </c>
      <c r="Q710" s="52">
        <f>'Таблица 3 '!C701</f>
        <v>2490865.42</v>
      </c>
      <c r="R710" s="52">
        <f t="shared" si="145"/>
        <v>2490865.42</v>
      </c>
      <c r="S710" s="52">
        <v>0</v>
      </c>
      <c r="T710" s="54">
        <f t="shared" si="139"/>
        <v>3297.4125231665344</v>
      </c>
      <c r="U710" s="54">
        <v>3297.41</v>
      </c>
      <c r="V710" s="56" t="s">
        <v>496</v>
      </c>
      <c r="W710" s="57"/>
    </row>
    <row r="711" spans="1:23" s="48" customFormat="1" ht="45" x14ac:dyDescent="0.25">
      <c r="A711" s="49">
        <v>5</v>
      </c>
      <c r="B711" s="50" t="s">
        <v>724</v>
      </c>
      <c r="C711" s="49" t="s">
        <v>42</v>
      </c>
      <c r="D711" s="49" t="s">
        <v>725</v>
      </c>
      <c r="E711" s="49" t="s">
        <v>39</v>
      </c>
      <c r="F711" s="49" t="s">
        <v>64</v>
      </c>
      <c r="G711" s="51">
        <v>2</v>
      </c>
      <c r="H711" s="51">
        <v>2</v>
      </c>
      <c r="I711" s="52">
        <v>826.85</v>
      </c>
      <c r="J711" s="52">
        <v>782.9</v>
      </c>
      <c r="K711" s="52">
        <v>733.4</v>
      </c>
      <c r="L711" s="53">
        <v>21</v>
      </c>
      <c r="M711" s="52">
        <f t="shared" si="144"/>
        <v>2698114.65</v>
      </c>
      <c r="N711" s="52">
        <v>0</v>
      </c>
      <c r="O711" s="52">
        <v>0</v>
      </c>
      <c r="P711" s="52">
        <v>0</v>
      </c>
      <c r="Q711" s="52">
        <f>'Таблица 3 '!C702</f>
        <v>2698114.65</v>
      </c>
      <c r="R711" s="52">
        <f t="shared" si="145"/>
        <v>2698114.65</v>
      </c>
      <c r="S711" s="52">
        <v>0</v>
      </c>
      <c r="T711" s="54">
        <f t="shared" si="139"/>
        <v>3446.3081491889129</v>
      </c>
      <c r="U711" s="54">
        <v>3446.31</v>
      </c>
      <c r="V711" s="56" t="s">
        <v>496</v>
      </c>
      <c r="W711" s="57"/>
    </row>
    <row r="712" spans="1:23" s="48" customFormat="1" ht="45" x14ac:dyDescent="0.25">
      <c r="A712" s="49">
        <v>6</v>
      </c>
      <c r="B712" s="50" t="s">
        <v>726</v>
      </c>
      <c r="C712" s="49" t="s">
        <v>42</v>
      </c>
      <c r="D712" s="49" t="s">
        <v>98</v>
      </c>
      <c r="E712" s="49" t="s">
        <v>39</v>
      </c>
      <c r="F712" s="49" t="s">
        <v>64</v>
      </c>
      <c r="G712" s="51">
        <v>5</v>
      </c>
      <c r="H712" s="51">
        <v>4</v>
      </c>
      <c r="I712" s="52">
        <v>1731.93</v>
      </c>
      <c r="J712" s="52">
        <v>1284.1400000000001</v>
      </c>
      <c r="K712" s="52">
        <v>1197.54</v>
      </c>
      <c r="L712" s="53">
        <v>43</v>
      </c>
      <c r="M712" s="52">
        <f t="shared" si="144"/>
        <v>6072193.9699999997</v>
      </c>
      <c r="N712" s="52">
        <v>0</v>
      </c>
      <c r="O712" s="52">
        <v>0</v>
      </c>
      <c r="P712" s="52">
        <v>0</v>
      </c>
      <c r="Q712" s="52">
        <f>'Таблица 3 '!C703</f>
        <v>6072193.9699999997</v>
      </c>
      <c r="R712" s="52">
        <f t="shared" si="145"/>
        <v>6072193.9699999997</v>
      </c>
      <c r="S712" s="52">
        <v>0</v>
      </c>
      <c r="T712" s="54">
        <f t="shared" si="139"/>
        <v>4728.607449343529</v>
      </c>
      <c r="U712" s="54">
        <v>4728.607449343529</v>
      </c>
      <c r="V712" s="56" t="s">
        <v>496</v>
      </c>
      <c r="W712" s="57"/>
    </row>
    <row r="713" spans="1:23" s="48" customFormat="1" ht="45" x14ac:dyDescent="0.25">
      <c r="A713" s="49">
        <v>7</v>
      </c>
      <c r="B713" s="50" t="s">
        <v>727</v>
      </c>
      <c r="C713" s="49" t="s">
        <v>42</v>
      </c>
      <c r="D713" s="49" t="s">
        <v>728</v>
      </c>
      <c r="E713" s="49" t="s">
        <v>39</v>
      </c>
      <c r="F713" s="49" t="s">
        <v>64</v>
      </c>
      <c r="G713" s="51">
        <v>2</v>
      </c>
      <c r="H713" s="51">
        <v>2</v>
      </c>
      <c r="I713" s="52">
        <v>4598</v>
      </c>
      <c r="J713" s="52">
        <v>3227.51</v>
      </c>
      <c r="K713" s="52">
        <v>3123.81</v>
      </c>
      <c r="L713" s="53">
        <v>107</v>
      </c>
      <c r="M713" s="52">
        <f t="shared" si="144"/>
        <v>1728931.15</v>
      </c>
      <c r="N713" s="52">
        <v>0</v>
      </c>
      <c r="O713" s="52">
        <v>0</v>
      </c>
      <c r="P713" s="52">
        <v>0</v>
      </c>
      <c r="Q713" s="52">
        <f>'Таблица 3 '!C704</f>
        <v>1728931.15</v>
      </c>
      <c r="R713" s="52">
        <f t="shared" si="145"/>
        <v>1728931.15</v>
      </c>
      <c r="S713" s="52">
        <v>0</v>
      </c>
      <c r="T713" s="54">
        <f t="shared" si="139"/>
        <v>535.68576084969516</v>
      </c>
      <c r="U713" s="54">
        <v>535.69000000000005</v>
      </c>
      <c r="V713" s="56" t="s">
        <v>496</v>
      </c>
      <c r="W713" s="57"/>
    </row>
    <row r="714" spans="1:23" s="48" customFormat="1" ht="45" x14ac:dyDescent="0.25">
      <c r="A714" s="49">
        <v>8</v>
      </c>
      <c r="B714" s="50" t="s">
        <v>729</v>
      </c>
      <c r="C714" s="49" t="s">
        <v>42</v>
      </c>
      <c r="D714" s="49" t="s">
        <v>95</v>
      </c>
      <c r="E714" s="49" t="s">
        <v>39</v>
      </c>
      <c r="F714" s="49" t="s">
        <v>64</v>
      </c>
      <c r="G714" s="51">
        <v>2</v>
      </c>
      <c r="H714" s="51">
        <v>2</v>
      </c>
      <c r="I714" s="52">
        <v>687.2</v>
      </c>
      <c r="J714" s="52">
        <v>652</v>
      </c>
      <c r="K714" s="52">
        <v>601.29999999999995</v>
      </c>
      <c r="L714" s="53">
        <v>19</v>
      </c>
      <c r="M714" s="52">
        <f t="shared" si="144"/>
        <v>1954506.77</v>
      </c>
      <c r="N714" s="52">
        <v>0</v>
      </c>
      <c r="O714" s="52">
        <v>0</v>
      </c>
      <c r="P714" s="52">
        <v>0</v>
      </c>
      <c r="Q714" s="52">
        <f>'Таблица 3 '!C705</f>
        <v>1954506.77</v>
      </c>
      <c r="R714" s="52">
        <f t="shared" si="145"/>
        <v>1954506.77</v>
      </c>
      <c r="S714" s="52">
        <v>0</v>
      </c>
      <c r="T714" s="54">
        <f t="shared" si="139"/>
        <v>2997.7097699386504</v>
      </c>
      <c r="U714" s="54">
        <v>2965.71</v>
      </c>
      <c r="V714" s="56" t="s">
        <v>496</v>
      </c>
      <c r="W714" s="57"/>
    </row>
    <row r="715" spans="1:23" s="48" customFormat="1" ht="45" x14ac:dyDescent="0.25">
      <c r="A715" s="49">
        <v>9</v>
      </c>
      <c r="B715" s="50" t="s">
        <v>730</v>
      </c>
      <c r="C715" s="49" t="s">
        <v>42</v>
      </c>
      <c r="D715" s="49" t="s">
        <v>725</v>
      </c>
      <c r="E715" s="49" t="s">
        <v>39</v>
      </c>
      <c r="F715" s="49" t="s">
        <v>64</v>
      </c>
      <c r="G715" s="51">
        <v>2</v>
      </c>
      <c r="H715" s="51">
        <v>2</v>
      </c>
      <c r="I715" s="52">
        <v>1006.7</v>
      </c>
      <c r="J715" s="52">
        <v>783</v>
      </c>
      <c r="K715" s="52">
        <v>754.2</v>
      </c>
      <c r="L715" s="53">
        <v>26</v>
      </c>
      <c r="M715" s="52">
        <f t="shared" si="144"/>
        <v>2328387.1999999997</v>
      </c>
      <c r="N715" s="52">
        <v>0</v>
      </c>
      <c r="O715" s="52">
        <v>0</v>
      </c>
      <c r="P715" s="52">
        <v>0</v>
      </c>
      <c r="Q715" s="52">
        <f>'Таблица 3 '!C706</f>
        <v>2328387.1999999997</v>
      </c>
      <c r="R715" s="52">
        <f t="shared" si="145"/>
        <v>2328387.1999999997</v>
      </c>
      <c r="S715" s="52">
        <v>0</v>
      </c>
      <c r="T715" s="54">
        <f t="shared" si="139"/>
        <v>2973.6745849297572</v>
      </c>
      <c r="U715" s="54">
        <v>2973.67</v>
      </c>
      <c r="V715" s="56" t="s">
        <v>496</v>
      </c>
      <c r="W715" s="57"/>
    </row>
    <row r="716" spans="1:23" s="48" customFormat="1" ht="45" x14ac:dyDescent="0.25">
      <c r="A716" s="49">
        <v>10</v>
      </c>
      <c r="B716" s="50" t="s">
        <v>731</v>
      </c>
      <c r="C716" s="49" t="s">
        <v>42</v>
      </c>
      <c r="D716" s="49" t="s">
        <v>725</v>
      </c>
      <c r="E716" s="49" t="s">
        <v>39</v>
      </c>
      <c r="F716" s="49" t="s">
        <v>64</v>
      </c>
      <c r="G716" s="51">
        <v>2</v>
      </c>
      <c r="H716" s="51">
        <v>2</v>
      </c>
      <c r="I716" s="52">
        <v>772.3</v>
      </c>
      <c r="J716" s="52">
        <v>734.7</v>
      </c>
      <c r="K716" s="52">
        <v>734.7</v>
      </c>
      <c r="L716" s="53">
        <v>38</v>
      </c>
      <c r="M716" s="52">
        <f t="shared" si="144"/>
        <v>1643042.14</v>
      </c>
      <c r="N716" s="52">
        <v>0</v>
      </c>
      <c r="O716" s="52">
        <v>0</v>
      </c>
      <c r="P716" s="52">
        <v>0</v>
      </c>
      <c r="Q716" s="52">
        <f>'Таблица 3 '!C707</f>
        <v>1643042.14</v>
      </c>
      <c r="R716" s="52">
        <f t="shared" si="145"/>
        <v>1643042.14</v>
      </c>
      <c r="S716" s="52">
        <v>0</v>
      </c>
      <c r="T716" s="54">
        <f t="shared" si="139"/>
        <v>2236.3442765754726</v>
      </c>
      <c r="U716" s="54">
        <v>2236.34</v>
      </c>
      <c r="V716" s="56" t="s">
        <v>496</v>
      </c>
      <c r="W716" s="57"/>
    </row>
    <row r="717" spans="1:23" s="48" customFormat="1" ht="45" x14ac:dyDescent="0.25">
      <c r="A717" s="49">
        <v>11</v>
      </c>
      <c r="B717" s="50" t="s">
        <v>732</v>
      </c>
      <c r="C717" s="49" t="s">
        <v>42</v>
      </c>
      <c r="D717" s="49" t="s">
        <v>177</v>
      </c>
      <c r="E717" s="49" t="s">
        <v>39</v>
      </c>
      <c r="F717" s="49" t="s">
        <v>64</v>
      </c>
      <c r="G717" s="51">
        <v>2</v>
      </c>
      <c r="H717" s="51">
        <v>3</v>
      </c>
      <c r="I717" s="52">
        <v>991.68</v>
      </c>
      <c r="J717" s="52">
        <v>779.1</v>
      </c>
      <c r="K717" s="52">
        <v>779.1</v>
      </c>
      <c r="L717" s="53">
        <v>28</v>
      </c>
      <c r="M717" s="52">
        <f t="shared" si="144"/>
        <v>1075595.6600000001</v>
      </c>
      <c r="N717" s="52">
        <v>0</v>
      </c>
      <c r="O717" s="52">
        <v>0</v>
      </c>
      <c r="P717" s="52">
        <v>0</v>
      </c>
      <c r="Q717" s="52">
        <f>'Таблица 3 '!C708</f>
        <v>1075595.6600000001</v>
      </c>
      <c r="R717" s="52">
        <f t="shared" si="145"/>
        <v>1075595.6600000001</v>
      </c>
      <c r="S717" s="52">
        <v>0</v>
      </c>
      <c r="T717" s="54">
        <f t="shared" si="139"/>
        <v>1380.5617507380312</v>
      </c>
      <c r="U717" s="54">
        <v>1380.5617507380312</v>
      </c>
      <c r="V717" s="56" t="s">
        <v>496</v>
      </c>
      <c r="W717" s="57"/>
    </row>
    <row r="718" spans="1:23" s="48" customFormat="1" ht="45" x14ac:dyDescent="0.25">
      <c r="A718" s="49">
        <v>12</v>
      </c>
      <c r="B718" s="50" t="s">
        <v>733</v>
      </c>
      <c r="C718" s="49" t="s">
        <v>42</v>
      </c>
      <c r="D718" s="49">
        <v>1982</v>
      </c>
      <c r="E718" s="49" t="s">
        <v>39</v>
      </c>
      <c r="F718" s="49" t="s">
        <v>64</v>
      </c>
      <c r="G718" s="51">
        <v>2</v>
      </c>
      <c r="H718" s="51">
        <v>3</v>
      </c>
      <c r="I718" s="52">
        <v>892</v>
      </c>
      <c r="J718" s="52">
        <v>876.82</v>
      </c>
      <c r="K718" s="52">
        <v>828.82</v>
      </c>
      <c r="L718" s="53">
        <v>30</v>
      </c>
      <c r="M718" s="52">
        <f t="shared" si="144"/>
        <v>848932.8</v>
      </c>
      <c r="N718" s="52">
        <v>0</v>
      </c>
      <c r="O718" s="52">
        <v>0</v>
      </c>
      <c r="P718" s="52">
        <v>0</v>
      </c>
      <c r="Q718" s="52">
        <f>'Таблица 3 '!C709</f>
        <v>848932.8</v>
      </c>
      <c r="R718" s="52">
        <f t="shared" si="145"/>
        <v>848932.8</v>
      </c>
      <c r="S718" s="52">
        <v>0</v>
      </c>
      <c r="T718" s="54">
        <f t="shared" si="139"/>
        <v>968.19506854314454</v>
      </c>
      <c r="U718" s="54">
        <v>968.2</v>
      </c>
      <c r="V718" s="56" t="s">
        <v>496</v>
      </c>
      <c r="W718" s="57"/>
    </row>
    <row r="719" spans="1:23" s="48" customFormat="1" ht="45" x14ac:dyDescent="0.25">
      <c r="A719" s="49">
        <v>13</v>
      </c>
      <c r="B719" s="50" t="s">
        <v>734</v>
      </c>
      <c r="C719" s="49" t="s">
        <v>42</v>
      </c>
      <c r="D719" s="49" t="s">
        <v>244</v>
      </c>
      <c r="E719" s="49">
        <v>2021</v>
      </c>
      <c r="F719" s="49" t="s">
        <v>64</v>
      </c>
      <c r="G719" s="51">
        <v>2</v>
      </c>
      <c r="H719" s="51">
        <v>2</v>
      </c>
      <c r="I719" s="52">
        <v>1168</v>
      </c>
      <c r="J719" s="52">
        <v>736.65</v>
      </c>
      <c r="K719" s="52">
        <v>480.8</v>
      </c>
      <c r="L719" s="53">
        <v>45</v>
      </c>
      <c r="M719" s="52">
        <f t="shared" si="144"/>
        <v>460180.8</v>
      </c>
      <c r="N719" s="52">
        <v>0</v>
      </c>
      <c r="O719" s="52">
        <v>0</v>
      </c>
      <c r="P719" s="52">
        <v>0</v>
      </c>
      <c r="Q719" s="52">
        <f>'Таблица 3 '!C710</f>
        <v>460180.8</v>
      </c>
      <c r="R719" s="52">
        <f t="shared" si="145"/>
        <v>460180.8</v>
      </c>
      <c r="S719" s="52">
        <v>0</v>
      </c>
      <c r="T719" s="54">
        <f t="shared" si="139"/>
        <v>624.69395235186312</v>
      </c>
      <c r="U719" s="54">
        <v>698.86</v>
      </c>
      <c r="V719" s="56" t="s">
        <v>496</v>
      </c>
      <c r="W719" s="57"/>
    </row>
    <row r="720" spans="1:23" s="40" customFormat="1" ht="25.9" customHeight="1" x14ac:dyDescent="0.25">
      <c r="A720" s="329" t="s">
        <v>320</v>
      </c>
      <c r="B720" s="329"/>
      <c r="C720" s="42" t="s">
        <v>38</v>
      </c>
      <c r="D720" s="42" t="s">
        <v>38</v>
      </c>
      <c r="E720" s="42" t="s">
        <v>38</v>
      </c>
      <c r="F720" s="42" t="s">
        <v>38</v>
      </c>
      <c r="G720" s="43" t="s">
        <v>38</v>
      </c>
      <c r="H720" s="43" t="s">
        <v>38</v>
      </c>
      <c r="I720" s="44">
        <f>SUM(I721:I731)</f>
        <v>23805.3</v>
      </c>
      <c r="J720" s="44">
        <f t="shared" ref="J720:S720" si="146">SUM(J721:J731)</f>
        <v>19124.359999999997</v>
      </c>
      <c r="K720" s="44">
        <f t="shared" si="146"/>
        <v>14393.089999999998</v>
      </c>
      <c r="L720" s="45">
        <f t="shared" si="146"/>
        <v>595</v>
      </c>
      <c r="M720" s="44">
        <f t="shared" si="146"/>
        <v>25363531.309999999</v>
      </c>
      <c r="N720" s="44">
        <f t="shared" si="146"/>
        <v>0</v>
      </c>
      <c r="O720" s="44">
        <f t="shared" si="146"/>
        <v>0</v>
      </c>
      <c r="P720" s="44">
        <f t="shared" si="146"/>
        <v>0</v>
      </c>
      <c r="Q720" s="44">
        <f t="shared" si="146"/>
        <v>25363531.309999999</v>
      </c>
      <c r="R720" s="44">
        <f t="shared" si="146"/>
        <v>25363531.309999999</v>
      </c>
      <c r="S720" s="44">
        <f t="shared" si="146"/>
        <v>0</v>
      </c>
      <c r="T720" s="46" t="s">
        <v>39</v>
      </c>
      <c r="U720" s="46" t="s">
        <v>39</v>
      </c>
      <c r="V720" s="47" t="s">
        <v>39</v>
      </c>
      <c r="W720" s="57"/>
    </row>
    <row r="721" spans="1:23" s="48" customFormat="1" ht="45" x14ac:dyDescent="0.25">
      <c r="A721" s="49">
        <v>1</v>
      </c>
      <c r="B721" s="50" t="s">
        <v>321</v>
      </c>
      <c r="C721" s="49" t="s">
        <v>42</v>
      </c>
      <c r="D721" s="49">
        <v>1969</v>
      </c>
      <c r="E721" s="49" t="s">
        <v>39</v>
      </c>
      <c r="F721" s="49" t="s">
        <v>64</v>
      </c>
      <c r="G721" s="51">
        <v>5</v>
      </c>
      <c r="H721" s="51">
        <v>4</v>
      </c>
      <c r="I721" s="52">
        <v>4300.3</v>
      </c>
      <c r="J721" s="52">
        <v>3265.4</v>
      </c>
      <c r="K721" s="52">
        <v>791.4</v>
      </c>
      <c r="L721" s="53">
        <v>70</v>
      </c>
      <c r="M721" s="52">
        <f t="shared" ref="M721:M731" si="147">SUM(N721:Q721)</f>
        <v>336004.93</v>
      </c>
      <c r="N721" s="52">
        <v>0</v>
      </c>
      <c r="O721" s="52">
        <v>0</v>
      </c>
      <c r="P721" s="52">
        <v>0</v>
      </c>
      <c r="Q721" s="52">
        <f>'Таблица 3 '!C712</f>
        <v>336004.93</v>
      </c>
      <c r="R721" s="52">
        <f t="shared" ref="R721:R731" si="148">Q721</f>
        <v>336004.93</v>
      </c>
      <c r="S721" s="52">
        <v>0</v>
      </c>
      <c r="T721" s="54">
        <f t="shared" si="139"/>
        <v>102.89855147914497</v>
      </c>
      <c r="U721" s="54">
        <v>102.9</v>
      </c>
      <c r="V721" s="56" t="s">
        <v>496</v>
      </c>
      <c r="W721" s="57"/>
    </row>
    <row r="722" spans="1:23" s="48" customFormat="1" ht="45" x14ac:dyDescent="0.25">
      <c r="A722" s="49">
        <v>2</v>
      </c>
      <c r="B722" s="50" t="s">
        <v>735</v>
      </c>
      <c r="C722" s="49" t="s">
        <v>42</v>
      </c>
      <c r="D722" s="49">
        <v>1970</v>
      </c>
      <c r="E722" s="49" t="s">
        <v>39</v>
      </c>
      <c r="F722" s="49" t="s">
        <v>64</v>
      </c>
      <c r="G722" s="51">
        <v>5</v>
      </c>
      <c r="H722" s="51">
        <v>4</v>
      </c>
      <c r="I722" s="52">
        <v>4279.8999999999996</v>
      </c>
      <c r="J722" s="52">
        <v>3323.59</v>
      </c>
      <c r="K722" s="52">
        <v>1190.49</v>
      </c>
      <c r="L722" s="53">
        <v>72</v>
      </c>
      <c r="M722" s="52">
        <f t="shared" si="147"/>
        <v>815684.4</v>
      </c>
      <c r="N722" s="52">
        <v>0</v>
      </c>
      <c r="O722" s="52">
        <v>0</v>
      </c>
      <c r="P722" s="52">
        <v>0</v>
      </c>
      <c r="Q722" s="52">
        <f>'Таблица 3 '!C713</f>
        <v>815684.4</v>
      </c>
      <c r="R722" s="52">
        <f t="shared" si="148"/>
        <v>815684.4</v>
      </c>
      <c r="S722" s="52">
        <v>0</v>
      </c>
      <c r="T722" s="54">
        <f t="shared" si="139"/>
        <v>245.42269052440284</v>
      </c>
      <c r="U722" s="54">
        <v>245.42</v>
      </c>
      <c r="V722" s="56" t="s">
        <v>496</v>
      </c>
      <c r="W722" s="57"/>
    </row>
    <row r="723" spans="1:23" s="48" customFormat="1" ht="60" x14ac:dyDescent="0.25">
      <c r="A723" s="49">
        <v>3</v>
      </c>
      <c r="B723" s="50" t="s">
        <v>736</v>
      </c>
      <c r="C723" s="49" t="s">
        <v>211</v>
      </c>
      <c r="D723" s="49">
        <v>1976</v>
      </c>
      <c r="E723" s="49" t="s">
        <v>39</v>
      </c>
      <c r="F723" s="49" t="s">
        <v>49</v>
      </c>
      <c r="G723" s="51">
        <v>5</v>
      </c>
      <c r="H723" s="51">
        <v>4</v>
      </c>
      <c r="I723" s="52">
        <v>5299.7</v>
      </c>
      <c r="J723" s="52">
        <v>4227</v>
      </c>
      <c r="K723" s="52">
        <v>4227</v>
      </c>
      <c r="L723" s="53">
        <v>153</v>
      </c>
      <c r="M723" s="52">
        <f t="shared" si="147"/>
        <v>1981963.08</v>
      </c>
      <c r="N723" s="52">
        <v>0</v>
      </c>
      <c r="O723" s="52">
        <v>0</v>
      </c>
      <c r="P723" s="52">
        <v>0</v>
      </c>
      <c r="Q723" s="52">
        <f>'Таблица 3 '!C714</f>
        <v>1981963.08</v>
      </c>
      <c r="R723" s="52">
        <f t="shared" si="148"/>
        <v>1981963.08</v>
      </c>
      <c r="S723" s="52">
        <v>0</v>
      </c>
      <c r="T723" s="54">
        <f t="shared" si="139"/>
        <v>468.8817317246274</v>
      </c>
      <c r="U723" s="54">
        <v>596.33200244314128</v>
      </c>
      <c r="V723" s="56" t="s">
        <v>496</v>
      </c>
      <c r="W723" s="57"/>
    </row>
    <row r="724" spans="1:23" s="48" customFormat="1" ht="60" x14ac:dyDescent="0.25">
      <c r="A724" s="49">
        <v>4</v>
      </c>
      <c r="B724" s="50" t="s">
        <v>737</v>
      </c>
      <c r="C724" s="49" t="s">
        <v>211</v>
      </c>
      <c r="D724" s="49">
        <v>1977</v>
      </c>
      <c r="E724" s="49" t="s">
        <v>39</v>
      </c>
      <c r="F724" s="49" t="s">
        <v>64</v>
      </c>
      <c r="G724" s="51">
        <v>5</v>
      </c>
      <c r="H724" s="51">
        <v>4</v>
      </c>
      <c r="I724" s="52">
        <v>4331</v>
      </c>
      <c r="J724" s="52">
        <v>3328</v>
      </c>
      <c r="K724" s="52">
        <v>3328</v>
      </c>
      <c r="L724" s="53">
        <v>122</v>
      </c>
      <c r="M724" s="52">
        <f t="shared" si="147"/>
        <v>2241708.02</v>
      </c>
      <c r="N724" s="52">
        <v>0</v>
      </c>
      <c r="O724" s="52">
        <v>0</v>
      </c>
      <c r="P724" s="52">
        <v>0</v>
      </c>
      <c r="Q724" s="52">
        <f>'Таблица 3 '!C715</f>
        <v>2241708.02</v>
      </c>
      <c r="R724" s="52">
        <f t="shared" si="148"/>
        <v>2241708.02</v>
      </c>
      <c r="S724" s="52">
        <v>0</v>
      </c>
      <c r="T724" s="54">
        <f t="shared" si="139"/>
        <v>673.59015024038467</v>
      </c>
      <c r="U724" s="54">
        <v>703.64</v>
      </c>
      <c r="V724" s="56" t="s">
        <v>496</v>
      </c>
      <c r="W724" s="57"/>
    </row>
    <row r="725" spans="1:23" s="48" customFormat="1" ht="45" x14ac:dyDescent="0.25">
      <c r="A725" s="49">
        <v>5</v>
      </c>
      <c r="B725" s="50" t="s">
        <v>738</v>
      </c>
      <c r="C725" s="49" t="s">
        <v>42</v>
      </c>
      <c r="D725" s="49">
        <v>1956</v>
      </c>
      <c r="E725" s="49" t="s">
        <v>39</v>
      </c>
      <c r="F725" s="49" t="s">
        <v>64</v>
      </c>
      <c r="G725" s="51">
        <v>2</v>
      </c>
      <c r="H725" s="51">
        <v>1</v>
      </c>
      <c r="I725" s="52">
        <v>426</v>
      </c>
      <c r="J725" s="52">
        <v>397.5</v>
      </c>
      <c r="K725" s="52">
        <v>397.5</v>
      </c>
      <c r="L725" s="53">
        <v>8</v>
      </c>
      <c r="M725" s="52">
        <f t="shared" si="147"/>
        <v>140393.82999999999</v>
      </c>
      <c r="N725" s="52">
        <v>0</v>
      </c>
      <c r="O725" s="52">
        <v>0</v>
      </c>
      <c r="P725" s="52">
        <v>0</v>
      </c>
      <c r="Q725" s="52">
        <f>'Таблица 3 '!C716</f>
        <v>140393.82999999999</v>
      </c>
      <c r="R725" s="52">
        <f t="shared" si="148"/>
        <v>140393.82999999999</v>
      </c>
      <c r="S725" s="52">
        <v>0</v>
      </c>
      <c r="T725" s="54">
        <f t="shared" si="139"/>
        <v>353.19202515723265</v>
      </c>
      <c r="U725" s="54">
        <v>353.19</v>
      </c>
      <c r="V725" s="56" t="s">
        <v>496</v>
      </c>
      <c r="W725" s="57"/>
    </row>
    <row r="726" spans="1:23" s="48" customFormat="1" ht="45" x14ac:dyDescent="0.25">
      <c r="A726" s="49">
        <v>6</v>
      </c>
      <c r="B726" s="50" t="s">
        <v>739</v>
      </c>
      <c r="C726" s="49" t="s">
        <v>42</v>
      </c>
      <c r="D726" s="49">
        <v>1969</v>
      </c>
      <c r="E726" s="49" t="s">
        <v>39</v>
      </c>
      <c r="F726" s="49" t="s">
        <v>43</v>
      </c>
      <c r="G726" s="51">
        <v>2</v>
      </c>
      <c r="H726" s="51">
        <v>2</v>
      </c>
      <c r="I726" s="52">
        <v>727</v>
      </c>
      <c r="J726" s="52">
        <v>690.47</v>
      </c>
      <c r="K726" s="52">
        <v>727</v>
      </c>
      <c r="L726" s="53">
        <v>23</v>
      </c>
      <c r="M726" s="52">
        <f t="shared" si="147"/>
        <v>3195274.76</v>
      </c>
      <c r="N726" s="52">
        <v>0</v>
      </c>
      <c r="O726" s="52">
        <v>0</v>
      </c>
      <c r="P726" s="52">
        <v>0</v>
      </c>
      <c r="Q726" s="52">
        <f>'Таблица 3 '!C717</f>
        <v>3195274.76</v>
      </c>
      <c r="R726" s="52">
        <f t="shared" si="148"/>
        <v>3195274.76</v>
      </c>
      <c r="S726" s="52">
        <v>0</v>
      </c>
      <c r="T726" s="54">
        <f t="shared" si="139"/>
        <v>4627.6807971381804</v>
      </c>
      <c r="U726" s="54">
        <v>4627.6807971381804</v>
      </c>
      <c r="V726" s="56" t="s">
        <v>496</v>
      </c>
      <c r="W726" s="57"/>
    </row>
    <row r="727" spans="1:23" s="48" customFormat="1" ht="45" x14ac:dyDescent="0.25">
      <c r="A727" s="49">
        <v>7</v>
      </c>
      <c r="B727" s="50" t="s">
        <v>740</v>
      </c>
      <c r="C727" s="49" t="s">
        <v>42</v>
      </c>
      <c r="D727" s="49">
        <v>1961</v>
      </c>
      <c r="E727" s="49" t="s">
        <v>39</v>
      </c>
      <c r="F727" s="49" t="s">
        <v>43</v>
      </c>
      <c r="G727" s="51">
        <v>2</v>
      </c>
      <c r="H727" s="51">
        <v>2</v>
      </c>
      <c r="I727" s="52">
        <v>642.1</v>
      </c>
      <c r="J727" s="52">
        <v>642.1</v>
      </c>
      <c r="K727" s="52">
        <v>602.80000000000007</v>
      </c>
      <c r="L727" s="53">
        <v>36</v>
      </c>
      <c r="M727" s="52">
        <f t="shared" si="147"/>
        <v>3611535.82</v>
      </c>
      <c r="N727" s="52">
        <v>0</v>
      </c>
      <c r="O727" s="52">
        <v>0</v>
      </c>
      <c r="P727" s="52">
        <v>0</v>
      </c>
      <c r="Q727" s="52">
        <f>'Таблица 3 '!C718</f>
        <v>3611535.82</v>
      </c>
      <c r="R727" s="52">
        <f t="shared" si="148"/>
        <v>3611535.82</v>
      </c>
      <c r="S727" s="52">
        <v>0</v>
      </c>
      <c r="T727" s="54">
        <f t="shared" si="139"/>
        <v>5624.5691013860769</v>
      </c>
      <c r="U727" s="54">
        <v>5624.5691013860769</v>
      </c>
      <c r="V727" s="56" t="s">
        <v>496</v>
      </c>
      <c r="W727" s="57"/>
    </row>
    <row r="728" spans="1:23" s="48" customFormat="1" ht="45" x14ac:dyDescent="0.25">
      <c r="A728" s="49">
        <v>8</v>
      </c>
      <c r="B728" s="50" t="s">
        <v>741</v>
      </c>
      <c r="C728" s="49" t="s">
        <v>42</v>
      </c>
      <c r="D728" s="49">
        <v>1961</v>
      </c>
      <c r="E728" s="49" t="s">
        <v>39</v>
      </c>
      <c r="F728" s="49" t="s">
        <v>43</v>
      </c>
      <c r="G728" s="51">
        <v>2</v>
      </c>
      <c r="H728" s="51">
        <v>2</v>
      </c>
      <c r="I728" s="52">
        <v>636.5</v>
      </c>
      <c r="J728" s="52">
        <v>636.5</v>
      </c>
      <c r="K728" s="52">
        <v>636.5</v>
      </c>
      <c r="L728" s="53">
        <v>27</v>
      </c>
      <c r="M728" s="52">
        <f t="shared" si="147"/>
        <v>2921564.7</v>
      </c>
      <c r="N728" s="52">
        <v>0</v>
      </c>
      <c r="O728" s="52">
        <v>0</v>
      </c>
      <c r="P728" s="52">
        <v>0</v>
      </c>
      <c r="Q728" s="52">
        <f>'Таблица 3 '!C719</f>
        <v>2921564.7</v>
      </c>
      <c r="R728" s="52">
        <f t="shared" si="148"/>
        <v>2921564.7</v>
      </c>
      <c r="S728" s="52">
        <v>0</v>
      </c>
      <c r="T728" s="54">
        <f t="shared" si="139"/>
        <v>4590.0466614296938</v>
      </c>
      <c r="U728" s="54">
        <v>4590.0466614296938</v>
      </c>
      <c r="V728" s="56" t="s">
        <v>496</v>
      </c>
      <c r="W728" s="57"/>
    </row>
    <row r="729" spans="1:23" s="48" customFormat="1" ht="45" x14ac:dyDescent="0.25">
      <c r="A729" s="49">
        <v>9</v>
      </c>
      <c r="B729" s="50" t="s">
        <v>742</v>
      </c>
      <c r="C729" s="49" t="s">
        <v>42</v>
      </c>
      <c r="D729" s="49">
        <v>1971</v>
      </c>
      <c r="E729" s="49" t="s">
        <v>39</v>
      </c>
      <c r="F729" s="49" t="s">
        <v>43</v>
      </c>
      <c r="G729" s="51">
        <v>2</v>
      </c>
      <c r="H729" s="51">
        <v>2</v>
      </c>
      <c r="I729" s="52">
        <v>670.8</v>
      </c>
      <c r="J729" s="52">
        <v>670.8</v>
      </c>
      <c r="K729" s="52">
        <v>641.09999999999991</v>
      </c>
      <c r="L729" s="53">
        <v>25</v>
      </c>
      <c r="M729" s="52">
        <f t="shared" si="147"/>
        <v>3043062.63</v>
      </c>
      <c r="N729" s="52">
        <v>0</v>
      </c>
      <c r="O729" s="52">
        <v>0</v>
      </c>
      <c r="P729" s="52">
        <v>0</v>
      </c>
      <c r="Q729" s="52">
        <f>'Таблица 3 '!C720</f>
        <v>3043062.63</v>
      </c>
      <c r="R729" s="52">
        <f t="shared" si="148"/>
        <v>3043062.63</v>
      </c>
      <c r="S729" s="52">
        <v>0</v>
      </c>
      <c r="T729" s="54">
        <f t="shared" si="139"/>
        <v>4536.4678443649373</v>
      </c>
      <c r="U729" s="54">
        <v>4536.4678443649373</v>
      </c>
      <c r="V729" s="56" t="s">
        <v>496</v>
      </c>
      <c r="W729" s="57"/>
    </row>
    <row r="730" spans="1:23" s="48" customFormat="1" ht="45" x14ac:dyDescent="0.25">
      <c r="A730" s="49">
        <v>10</v>
      </c>
      <c r="B730" s="50" t="s">
        <v>743</v>
      </c>
      <c r="C730" s="49" t="s">
        <v>42</v>
      </c>
      <c r="D730" s="49">
        <v>1961</v>
      </c>
      <c r="E730" s="49" t="s">
        <v>39</v>
      </c>
      <c r="F730" s="49" t="s">
        <v>43</v>
      </c>
      <c r="G730" s="51">
        <v>2</v>
      </c>
      <c r="H730" s="51">
        <v>2</v>
      </c>
      <c r="I730" s="52">
        <v>1224</v>
      </c>
      <c r="J730" s="52">
        <v>1224</v>
      </c>
      <c r="K730" s="52">
        <v>1132.3</v>
      </c>
      <c r="L730" s="53">
        <v>28</v>
      </c>
      <c r="M730" s="52">
        <f t="shared" si="147"/>
        <v>3519551.69</v>
      </c>
      <c r="N730" s="52">
        <v>0</v>
      </c>
      <c r="O730" s="52">
        <v>0</v>
      </c>
      <c r="P730" s="52">
        <v>0</v>
      </c>
      <c r="Q730" s="52">
        <f>'Таблица 3 '!C721</f>
        <v>3519551.69</v>
      </c>
      <c r="R730" s="52">
        <f t="shared" si="148"/>
        <v>3519551.69</v>
      </c>
      <c r="S730" s="52">
        <v>0</v>
      </c>
      <c r="T730" s="54">
        <f t="shared" si="139"/>
        <v>2875.4507271241828</v>
      </c>
      <c r="U730" s="54">
        <v>2875.4507271241828</v>
      </c>
      <c r="V730" s="56" t="s">
        <v>496</v>
      </c>
      <c r="W730" s="57"/>
    </row>
    <row r="731" spans="1:23" s="48" customFormat="1" ht="45" x14ac:dyDescent="0.25">
      <c r="A731" s="49">
        <v>11</v>
      </c>
      <c r="B731" s="50" t="s">
        <v>744</v>
      </c>
      <c r="C731" s="49" t="s">
        <v>42</v>
      </c>
      <c r="D731" s="49">
        <v>1961</v>
      </c>
      <c r="E731" s="49" t="s">
        <v>39</v>
      </c>
      <c r="F731" s="49" t="s">
        <v>43</v>
      </c>
      <c r="G731" s="51">
        <v>2</v>
      </c>
      <c r="H731" s="51">
        <v>2</v>
      </c>
      <c r="I731" s="52">
        <v>1268</v>
      </c>
      <c r="J731" s="52">
        <v>719</v>
      </c>
      <c r="K731" s="52">
        <v>719</v>
      </c>
      <c r="L731" s="53">
        <v>31</v>
      </c>
      <c r="M731" s="52">
        <f t="shared" si="147"/>
        <v>3556787.45</v>
      </c>
      <c r="N731" s="52">
        <v>0</v>
      </c>
      <c r="O731" s="52">
        <v>0</v>
      </c>
      <c r="P731" s="52">
        <v>0</v>
      </c>
      <c r="Q731" s="52">
        <f>'Таблица 3 '!C722</f>
        <v>3556787.45</v>
      </c>
      <c r="R731" s="52">
        <f t="shared" si="148"/>
        <v>3556787.45</v>
      </c>
      <c r="S731" s="52">
        <v>0</v>
      </c>
      <c r="T731" s="54">
        <f t="shared" si="139"/>
        <v>4946.8531988873438</v>
      </c>
      <c r="U731" s="54">
        <v>4946.8531988873438</v>
      </c>
      <c r="V731" s="56" t="s">
        <v>496</v>
      </c>
      <c r="W731" s="57"/>
    </row>
    <row r="732" spans="1:23" s="40" customFormat="1" ht="24" customHeight="1" x14ac:dyDescent="0.25">
      <c r="A732" s="329" t="s">
        <v>322</v>
      </c>
      <c r="B732" s="329"/>
      <c r="C732" s="42" t="s">
        <v>38</v>
      </c>
      <c r="D732" s="42" t="s">
        <v>38</v>
      </c>
      <c r="E732" s="42" t="s">
        <v>38</v>
      </c>
      <c r="F732" s="42" t="s">
        <v>38</v>
      </c>
      <c r="G732" s="43" t="s">
        <v>38</v>
      </c>
      <c r="H732" s="43" t="s">
        <v>38</v>
      </c>
      <c r="I732" s="44">
        <f>I733</f>
        <v>572.79999999999995</v>
      </c>
      <c r="J732" s="44">
        <f t="shared" ref="J732:S732" si="149">J733</f>
        <v>540.9</v>
      </c>
      <c r="K732" s="44">
        <f t="shared" si="149"/>
        <v>487.4</v>
      </c>
      <c r="L732" s="45">
        <f t="shared" si="149"/>
        <v>24</v>
      </c>
      <c r="M732" s="44">
        <f t="shared" si="149"/>
        <v>2915066.67</v>
      </c>
      <c r="N732" s="44">
        <f t="shared" si="149"/>
        <v>0</v>
      </c>
      <c r="O732" s="44">
        <f t="shared" si="149"/>
        <v>0</v>
      </c>
      <c r="P732" s="44">
        <f t="shared" si="149"/>
        <v>0</v>
      </c>
      <c r="Q732" s="44">
        <f t="shared" si="149"/>
        <v>2915066.67</v>
      </c>
      <c r="R732" s="44">
        <f t="shared" si="149"/>
        <v>2915066.67</v>
      </c>
      <c r="S732" s="44">
        <f t="shared" si="149"/>
        <v>0</v>
      </c>
      <c r="T732" s="46" t="s">
        <v>39</v>
      </c>
      <c r="U732" s="46" t="s">
        <v>39</v>
      </c>
      <c r="V732" s="47" t="s">
        <v>39</v>
      </c>
      <c r="W732" s="57"/>
    </row>
    <row r="733" spans="1:23" s="48" customFormat="1" ht="45" x14ac:dyDescent="0.25">
      <c r="A733" s="49">
        <v>1</v>
      </c>
      <c r="B733" s="50" t="s">
        <v>323</v>
      </c>
      <c r="C733" s="49" t="s">
        <v>42</v>
      </c>
      <c r="D733" s="49" t="s">
        <v>95</v>
      </c>
      <c r="E733" s="49">
        <v>2020</v>
      </c>
      <c r="F733" s="49" t="s">
        <v>64</v>
      </c>
      <c r="G733" s="51">
        <v>2</v>
      </c>
      <c r="H733" s="51">
        <v>3</v>
      </c>
      <c r="I733" s="52">
        <v>572.79999999999995</v>
      </c>
      <c r="J733" s="52">
        <v>540.9</v>
      </c>
      <c r="K733" s="52">
        <v>487.4</v>
      </c>
      <c r="L733" s="53">
        <v>24</v>
      </c>
      <c r="M733" s="52">
        <f>SUM(N733:Q733)</f>
        <v>2915066.67</v>
      </c>
      <c r="N733" s="52">
        <v>0</v>
      </c>
      <c r="O733" s="52">
        <v>0</v>
      </c>
      <c r="P733" s="52">
        <v>0</v>
      </c>
      <c r="Q733" s="52">
        <f>'Таблица 3 '!C724</f>
        <v>2915066.67</v>
      </c>
      <c r="R733" s="52">
        <f>Q733</f>
        <v>2915066.67</v>
      </c>
      <c r="S733" s="52">
        <v>0</v>
      </c>
      <c r="T733" s="54">
        <f t="shared" si="139"/>
        <v>5389.289462007765</v>
      </c>
      <c r="U733" s="54">
        <v>5389.29</v>
      </c>
      <c r="V733" s="56" t="s">
        <v>496</v>
      </c>
      <c r="W733" s="57"/>
    </row>
    <row r="734" spans="1:23" s="40" customFormat="1" ht="24" customHeight="1" x14ac:dyDescent="0.25">
      <c r="A734" s="329" t="s">
        <v>745</v>
      </c>
      <c r="B734" s="329"/>
      <c r="C734" s="42" t="s">
        <v>38</v>
      </c>
      <c r="D734" s="42" t="s">
        <v>38</v>
      </c>
      <c r="E734" s="42" t="s">
        <v>38</v>
      </c>
      <c r="F734" s="42" t="s">
        <v>38</v>
      </c>
      <c r="G734" s="43" t="s">
        <v>38</v>
      </c>
      <c r="H734" s="43" t="s">
        <v>38</v>
      </c>
      <c r="I734" s="44">
        <f>SUM(I735:I737)</f>
        <v>5182.7</v>
      </c>
      <c r="J734" s="44">
        <f t="shared" ref="J734:S734" si="150">SUM(J735:J737)</f>
        <v>5070.8999999999996</v>
      </c>
      <c r="K734" s="44">
        <f t="shared" si="150"/>
        <v>5070.8999999999996</v>
      </c>
      <c r="L734" s="45">
        <f t="shared" si="150"/>
        <v>126</v>
      </c>
      <c r="M734" s="44">
        <f t="shared" si="150"/>
        <v>2959170.7</v>
      </c>
      <c r="N734" s="44">
        <f t="shared" si="150"/>
        <v>0</v>
      </c>
      <c r="O734" s="44">
        <f t="shared" si="150"/>
        <v>0</v>
      </c>
      <c r="P734" s="44">
        <f t="shared" si="150"/>
        <v>0</v>
      </c>
      <c r="Q734" s="44">
        <f t="shared" si="150"/>
        <v>2959170.7</v>
      </c>
      <c r="R734" s="44">
        <f t="shared" si="150"/>
        <v>2959170.7</v>
      </c>
      <c r="S734" s="44">
        <f t="shared" si="150"/>
        <v>0</v>
      </c>
      <c r="T734" s="46" t="s">
        <v>39</v>
      </c>
      <c r="U734" s="46" t="s">
        <v>39</v>
      </c>
      <c r="V734" s="47" t="s">
        <v>39</v>
      </c>
      <c r="W734" s="57"/>
    </row>
    <row r="735" spans="1:23" s="48" customFormat="1" ht="45" x14ac:dyDescent="0.25">
      <c r="A735" s="49">
        <v>1</v>
      </c>
      <c r="B735" s="50" t="s">
        <v>746</v>
      </c>
      <c r="C735" s="49" t="s">
        <v>42</v>
      </c>
      <c r="D735" s="49" t="s">
        <v>48</v>
      </c>
      <c r="E735" s="49">
        <v>2018</v>
      </c>
      <c r="F735" s="49" t="s">
        <v>64</v>
      </c>
      <c r="G735" s="51">
        <v>3</v>
      </c>
      <c r="H735" s="51">
        <v>3</v>
      </c>
      <c r="I735" s="52">
        <v>1668</v>
      </c>
      <c r="J735" s="52">
        <v>1556.2</v>
      </c>
      <c r="K735" s="52">
        <v>1556.2</v>
      </c>
      <c r="L735" s="53">
        <v>52</v>
      </c>
      <c r="M735" s="52">
        <f t="shared" ref="M735:M737" si="151">SUM(N735:Q735)</f>
        <v>207422.91</v>
      </c>
      <c r="N735" s="52">
        <v>0</v>
      </c>
      <c r="O735" s="52">
        <v>0</v>
      </c>
      <c r="P735" s="52">
        <v>0</v>
      </c>
      <c r="Q735" s="52">
        <f>'Таблица 3 '!C726</f>
        <v>207422.91</v>
      </c>
      <c r="R735" s="52">
        <f t="shared" ref="R735:R737" si="152">Q735</f>
        <v>207422.91</v>
      </c>
      <c r="S735" s="52">
        <v>0</v>
      </c>
      <c r="T735" s="54">
        <f t="shared" si="139"/>
        <v>133.28807993831126</v>
      </c>
      <c r="U735" s="54">
        <v>133.28807993831126</v>
      </c>
      <c r="V735" s="56" t="s">
        <v>496</v>
      </c>
      <c r="W735" s="57"/>
    </row>
    <row r="736" spans="1:23" s="48" customFormat="1" ht="45" x14ac:dyDescent="0.25">
      <c r="A736" s="49">
        <v>2</v>
      </c>
      <c r="B736" s="50" t="s">
        <v>747</v>
      </c>
      <c r="C736" s="49" t="s">
        <v>42</v>
      </c>
      <c r="D736" s="49">
        <v>1991</v>
      </c>
      <c r="E736" s="49">
        <v>2018</v>
      </c>
      <c r="F736" s="49" t="s">
        <v>49</v>
      </c>
      <c r="G736" s="51">
        <v>5</v>
      </c>
      <c r="H736" s="51">
        <v>2</v>
      </c>
      <c r="I736" s="52">
        <v>2565.8000000000002</v>
      </c>
      <c r="J736" s="52">
        <v>2565.8000000000002</v>
      </c>
      <c r="K736" s="52">
        <v>2565.8000000000002</v>
      </c>
      <c r="L736" s="53">
        <v>52</v>
      </c>
      <c r="M736" s="52">
        <f t="shared" si="151"/>
        <v>2286732</v>
      </c>
      <c r="N736" s="52">
        <v>0</v>
      </c>
      <c r="O736" s="52">
        <v>0</v>
      </c>
      <c r="P736" s="52">
        <v>0</v>
      </c>
      <c r="Q736" s="52">
        <f>'Таблица 3 '!C727</f>
        <v>2286732</v>
      </c>
      <c r="R736" s="52">
        <f t="shared" si="152"/>
        <v>2286732</v>
      </c>
      <c r="S736" s="52">
        <v>0</v>
      </c>
      <c r="T736" s="54">
        <f t="shared" si="139"/>
        <v>891.23548211084255</v>
      </c>
      <c r="U736" s="54">
        <v>891.23548211084255</v>
      </c>
      <c r="V736" s="56" t="s">
        <v>496</v>
      </c>
      <c r="W736" s="57"/>
    </row>
    <row r="737" spans="1:23" s="48" customFormat="1" ht="40.5" customHeight="1" x14ac:dyDescent="0.25">
      <c r="A737" s="49">
        <v>3</v>
      </c>
      <c r="B737" s="50" t="s">
        <v>748</v>
      </c>
      <c r="C737" s="49" t="s">
        <v>51</v>
      </c>
      <c r="D737" s="49">
        <v>1998</v>
      </c>
      <c r="E737" s="49" t="s">
        <v>39</v>
      </c>
      <c r="F737" s="49" t="s">
        <v>64</v>
      </c>
      <c r="G737" s="51">
        <v>5</v>
      </c>
      <c r="H737" s="51">
        <v>1</v>
      </c>
      <c r="I737" s="52">
        <v>948.9</v>
      </c>
      <c r="J737" s="52">
        <v>948.9</v>
      </c>
      <c r="K737" s="52">
        <v>948.9</v>
      </c>
      <c r="L737" s="53">
        <v>22</v>
      </c>
      <c r="M737" s="52">
        <f t="shared" si="151"/>
        <v>465015.79</v>
      </c>
      <c r="N737" s="52">
        <v>0</v>
      </c>
      <c r="O737" s="52">
        <v>0</v>
      </c>
      <c r="P737" s="52">
        <v>0</v>
      </c>
      <c r="Q737" s="52">
        <f>'Таблица 3 '!C728</f>
        <v>465015.79</v>
      </c>
      <c r="R737" s="52">
        <f t="shared" si="152"/>
        <v>465015.79</v>
      </c>
      <c r="S737" s="52">
        <v>0</v>
      </c>
      <c r="T737" s="54">
        <f t="shared" si="139"/>
        <v>490.05774054167983</v>
      </c>
      <c r="U737" s="54">
        <v>490.05774054167983</v>
      </c>
      <c r="V737" s="56" t="s">
        <v>496</v>
      </c>
      <c r="W737" s="57"/>
    </row>
    <row r="738" spans="1:23" s="40" customFormat="1" ht="25.15" customHeight="1" x14ac:dyDescent="0.25">
      <c r="A738" s="329" t="s">
        <v>749</v>
      </c>
      <c r="B738" s="329"/>
      <c r="C738" s="42" t="s">
        <v>38</v>
      </c>
      <c r="D738" s="42" t="s">
        <v>38</v>
      </c>
      <c r="E738" s="42" t="s">
        <v>38</v>
      </c>
      <c r="F738" s="42" t="s">
        <v>38</v>
      </c>
      <c r="G738" s="43" t="s">
        <v>38</v>
      </c>
      <c r="H738" s="43" t="s">
        <v>38</v>
      </c>
      <c r="I738" s="44">
        <f>SUM(I739:I743)</f>
        <v>7571.3</v>
      </c>
      <c r="J738" s="44">
        <f t="shared" ref="J738:S738" si="153">SUM(J739:J743)</f>
        <v>6727.64</v>
      </c>
      <c r="K738" s="44">
        <f t="shared" si="153"/>
        <v>6017.7400000000007</v>
      </c>
      <c r="L738" s="45">
        <f t="shared" si="153"/>
        <v>213</v>
      </c>
      <c r="M738" s="44">
        <f t="shared" si="153"/>
        <v>4784045.96</v>
      </c>
      <c r="N738" s="44">
        <f t="shared" si="153"/>
        <v>0</v>
      </c>
      <c r="O738" s="44">
        <f t="shared" si="153"/>
        <v>0</v>
      </c>
      <c r="P738" s="44">
        <f t="shared" si="153"/>
        <v>0</v>
      </c>
      <c r="Q738" s="44">
        <f t="shared" si="153"/>
        <v>4784045.96</v>
      </c>
      <c r="R738" s="44">
        <f t="shared" si="153"/>
        <v>4784045.96</v>
      </c>
      <c r="S738" s="44">
        <f t="shared" si="153"/>
        <v>0</v>
      </c>
      <c r="T738" s="46" t="s">
        <v>39</v>
      </c>
      <c r="U738" s="46" t="s">
        <v>39</v>
      </c>
      <c r="V738" s="47" t="s">
        <v>39</v>
      </c>
      <c r="W738" s="57"/>
    </row>
    <row r="739" spans="1:23" s="48" customFormat="1" ht="42.75" customHeight="1" x14ac:dyDescent="0.25">
      <c r="A739" s="49">
        <v>1</v>
      </c>
      <c r="B739" s="50" t="s">
        <v>750</v>
      </c>
      <c r="C739" s="49" t="s">
        <v>51</v>
      </c>
      <c r="D739" s="49">
        <v>1979</v>
      </c>
      <c r="E739" s="49" t="s">
        <v>39</v>
      </c>
      <c r="F739" s="49" t="s">
        <v>64</v>
      </c>
      <c r="G739" s="51">
        <v>5</v>
      </c>
      <c r="H739" s="51">
        <v>4</v>
      </c>
      <c r="I739" s="52">
        <v>4191.7</v>
      </c>
      <c r="J739" s="52">
        <v>3789.79</v>
      </c>
      <c r="K739" s="52">
        <v>3130.19</v>
      </c>
      <c r="L739" s="53">
        <v>99</v>
      </c>
      <c r="M739" s="52">
        <f t="shared" ref="M739:M743" si="154">SUM(N739:Q739)</f>
        <v>3246771.8</v>
      </c>
      <c r="N739" s="52">
        <v>0</v>
      </c>
      <c r="O739" s="52">
        <v>0</v>
      </c>
      <c r="P739" s="52">
        <v>0</v>
      </c>
      <c r="Q739" s="52">
        <f>'Таблица 3 '!C730</f>
        <v>3246771.8</v>
      </c>
      <c r="R739" s="52">
        <f t="shared" ref="R739:R743" si="155">Q739</f>
        <v>3246771.8</v>
      </c>
      <c r="S739" s="52">
        <v>0</v>
      </c>
      <c r="T739" s="54">
        <f t="shared" si="139"/>
        <v>856.71549083194577</v>
      </c>
      <c r="U739" s="54">
        <v>856.71549083194577</v>
      </c>
      <c r="V739" s="56" t="s">
        <v>496</v>
      </c>
      <c r="W739" s="57"/>
    </row>
    <row r="740" spans="1:23" s="48" customFormat="1" ht="45" x14ac:dyDescent="0.25">
      <c r="A740" s="49">
        <v>2</v>
      </c>
      <c r="B740" s="50" t="s">
        <v>751</v>
      </c>
      <c r="C740" s="49" t="s">
        <v>42</v>
      </c>
      <c r="D740" s="49" t="s">
        <v>752</v>
      </c>
      <c r="E740" s="49" t="s">
        <v>39</v>
      </c>
      <c r="F740" s="49" t="s">
        <v>313</v>
      </c>
      <c r="G740" s="51">
        <v>2</v>
      </c>
      <c r="H740" s="51">
        <v>2</v>
      </c>
      <c r="I740" s="52">
        <v>527</v>
      </c>
      <c r="J740" s="52">
        <v>528.79999999999995</v>
      </c>
      <c r="K740" s="52">
        <v>478.5</v>
      </c>
      <c r="L740" s="53">
        <v>10</v>
      </c>
      <c r="M740" s="52">
        <f t="shared" si="154"/>
        <v>8568.9500000000007</v>
      </c>
      <c r="N740" s="52">
        <v>0</v>
      </c>
      <c r="O740" s="52">
        <v>0</v>
      </c>
      <c r="P740" s="52">
        <v>0</v>
      </c>
      <c r="Q740" s="52">
        <f>'Таблица 3 '!C731</f>
        <v>8568.9500000000007</v>
      </c>
      <c r="R740" s="52">
        <f t="shared" si="155"/>
        <v>8568.9500000000007</v>
      </c>
      <c r="S740" s="52">
        <v>0</v>
      </c>
      <c r="T740" s="54">
        <f t="shared" si="139"/>
        <v>16.204519667170956</v>
      </c>
      <c r="U740" s="54">
        <v>16.2</v>
      </c>
      <c r="V740" s="56" t="s">
        <v>496</v>
      </c>
      <c r="W740" s="57"/>
    </row>
    <row r="741" spans="1:23" s="48" customFormat="1" ht="44.25" customHeight="1" x14ac:dyDescent="0.25">
      <c r="A741" s="49">
        <v>3</v>
      </c>
      <c r="B741" s="50" t="s">
        <v>753</v>
      </c>
      <c r="C741" s="49" t="s">
        <v>51</v>
      </c>
      <c r="D741" s="49">
        <v>1982</v>
      </c>
      <c r="E741" s="49" t="s">
        <v>39</v>
      </c>
      <c r="F741" s="49" t="s">
        <v>64</v>
      </c>
      <c r="G741" s="51">
        <v>3</v>
      </c>
      <c r="H741" s="51">
        <v>3</v>
      </c>
      <c r="I741" s="52">
        <v>1313.8</v>
      </c>
      <c r="J741" s="52">
        <v>975.4</v>
      </c>
      <c r="K741" s="52">
        <v>975.4</v>
      </c>
      <c r="L741" s="53">
        <v>42</v>
      </c>
      <c r="M741" s="52">
        <f t="shared" si="154"/>
        <v>960871.96</v>
      </c>
      <c r="N741" s="52">
        <v>0</v>
      </c>
      <c r="O741" s="52">
        <v>0</v>
      </c>
      <c r="P741" s="52">
        <v>0</v>
      </c>
      <c r="Q741" s="52">
        <f>'Таблица 3 '!C732</f>
        <v>960871.96</v>
      </c>
      <c r="R741" s="52">
        <f t="shared" si="155"/>
        <v>960871.96</v>
      </c>
      <c r="S741" s="52">
        <v>0</v>
      </c>
      <c r="T741" s="54">
        <f t="shared" si="139"/>
        <v>985.10555669468931</v>
      </c>
      <c r="U741" s="54">
        <v>985.10555669468931</v>
      </c>
      <c r="V741" s="56" t="s">
        <v>496</v>
      </c>
      <c r="W741" s="57"/>
    </row>
    <row r="742" spans="1:23" s="48" customFormat="1" ht="45" x14ac:dyDescent="0.25">
      <c r="A742" s="49">
        <v>4</v>
      </c>
      <c r="B742" s="50" t="s">
        <v>754</v>
      </c>
      <c r="C742" s="49" t="s">
        <v>42</v>
      </c>
      <c r="D742" s="49" t="s">
        <v>87</v>
      </c>
      <c r="E742" s="49">
        <v>2020</v>
      </c>
      <c r="F742" s="49" t="s">
        <v>64</v>
      </c>
      <c r="G742" s="51">
        <v>2</v>
      </c>
      <c r="H742" s="51">
        <v>2</v>
      </c>
      <c r="I742" s="52">
        <v>784</v>
      </c>
      <c r="J742" s="52">
        <v>731.35</v>
      </c>
      <c r="K742" s="52">
        <v>731.35</v>
      </c>
      <c r="L742" s="53">
        <v>26</v>
      </c>
      <c r="M742" s="52">
        <f t="shared" si="154"/>
        <v>418554.13</v>
      </c>
      <c r="N742" s="52">
        <v>0</v>
      </c>
      <c r="O742" s="52">
        <v>0</v>
      </c>
      <c r="P742" s="52">
        <v>0</v>
      </c>
      <c r="Q742" s="52">
        <f>'Таблица 3 '!C733</f>
        <v>418554.13</v>
      </c>
      <c r="R742" s="52">
        <f t="shared" si="155"/>
        <v>418554.13</v>
      </c>
      <c r="S742" s="52">
        <v>0</v>
      </c>
      <c r="T742" s="54">
        <f t="shared" si="139"/>
        <v>572.30345251931362</v>
      </c>
      <c r="U742" s="54">
        <v>856.72</v>
      </c>
      <c r="V742" s="56" t="s">
        <v>496</v>
      </c>
      <c r="W742" s="57"/>
    </row>
    <row r="743" spans="1:23" s="48" customFormat="1" ht="45" x14ac:dyDescent="0.25">
      <c r="A743" s="49">
        <v>5</v>
      </c>
      <c r="B743" s="50" t="s">
        <v>755</v>
      </c>
      <c r="C743" s="49" t="s">
        <v>42</v>
      </c>
      <c r="D743" s="49" t="s">
        <v>123</v>
      </c>
      <c r="E743" s="49" t="s">
        <v>39</v>
      </c>
      <c r="F743" s="49" t="s">
        <v>64</v>
      </c>
      <c r="G743" s="51">
        <v>2</v>
      </c>
      <c r="H743" s="51">
        <v>2</v>
      </c>
      <c r="I743" s="52">
        <v>754.8</v>
      </c>
      <c r="J743" s="52">
        <v>702.3</v>
      </c>
      <c r="K743" s="52">
        <v>702.3</v>
      </c>
      <c r="L743" s="53">
        <v>36</v>
      </c>
      <c r="M743" s="52">
        <f t="shared" si="154"/>
        <v>149279.12</v>
      </c>
      <c r="N743" s="52">
        <v>0</v>
      </c>
      <c r="O743" s="52">
        <v>0</v>
      </c>
      <c r="P743" s="52">
        <v>0</v>
      </c>
      <c r="Q743" s="52">
        <f>'Таблица 3 '!C734</f>
        <v>149279.12</v>
      </c>
      <c r="R743" s="52">
        <f t="shared" si="155"/>
        <v>149279.12</v>
      </c>
      <c r="S743" s="52">
        <v>0</v>
      </c>
      <c r="T743" s="54">
        <f t="shared" si="139"/>
        <v>212.55748255731169</v>
      </c>
      <c r="U743" s="54">
        <v>212.56</v>
      </c>
      <c r="V743" s="56" t="s">
        <v>496</v>
      </c>
      <c r="W743" s="57"/>
    </row>
    <row r="744" spans="1:23" s="40" customFormat="1" ht="21" customHeight="1" x14ac:dyDescent="0.25">
      <c r="A744" s="329" t="s">
        <v>756</v>
      </c>
      <c r="B744" s="329"/>
      <c r="C744" s="42" t="s">
        <v>38</v>
      </c>
      <c r="D744" s="42" t="s">
        <v>38</v>
      </c>
      <c r="E744" s="42" t="s">
        <v>38</v>
      </c>
      <c r="F744" s="42" t="s">
        <v>38</v>
      </c>
      <c r="G744" s="43" t="s">
        <v>38</v>
      </c>
      <c r="H744" s="43" t="s">
        <v>38</v>
      </c>
      <c r="I744" s="44">
        <f>SUM(I745:I760)</f>
        <v>55849.9</v>
      </c>
      <c r="J744" s="44">
        <f t="shared" ref="J744:S744" si="156">SUM(J745:J760)</f>
        <v>39841.57</v>
      </c>
      <c r="K744" s="44">
        <f t="shared" si="156"/>
        <v>30154.870000000003</v>
      </c>
      <c r="L744" s="45">
        <f t="shared" si="156"/>
        <v>1832</v>
      </c>
      <c r="M744" s="44">
        <f t="shared" si="156"/>
        <v>32095181.93</v>
      </c>
      <c r="N744" s="44">
        <f t="shared" si="156"/>
        <v>0</v>
      </c>
      <c r="O744" s="44">
        <f t="shared" si="156"/>
        <v>0</v>
      </c>
      <c r="P744" s="44">
        <f t="shared" si="156"/>
        <v>0</v>
      </c>
      <c r="Q744" s="44">
        <f t="shared" si="156"/>
        <v>32095181.93</v>
      </c>
      <c r="R744" s="44">
        <f t="shared" si="156"/>
        <v>32095181.93</v>
      </c>
      <c r="S744" s="44">
        <f t="shared" si="156"/>
        <v>0</v>
      </c>
      <c r="T744" s="46" t="s">
        <v>39</v>
      </c>
      <c r="U744" s="46" t="s">
        <v>39</v>
      </c>
      <c r="V744" s="47" t="s">
        <v>39</v>
      </c>
      <c r="W744" s="57"/>
    </row>
    <row r="745" spans="1:23" s="48" customFormat="1" ht="42" customHeight="1" x14ac:dyDescent="0.25">
      <c r="A745" s="49">
        <v>1</v>
      </c>
      <c r="B745" s="50" t="s">
        <v>757</v>
      </c>
      <c r="C745" s="49" t="s">
        <v>51</v>
      </c>
      <c r="D745" s="49">
        <v>1980</v>
      </c>
      <c r="E745" s="49">
        <v>2022</v>
      </c>
      <c r="F745" s="49" t="s">
        <v>502</v>
      </c>
      <c r="G745" s="51">
        <v>5</v>
      </c>
      <c r="H745" s="51">
        <v>6</v>
      </c>
      <c r="I745" s="52">
        <v>4860.3999999999996</v>
      </c>
      <c r="J745" s="52">
        <v>4371.8999999999996</v>
      </c>
      <c r="K745" s="52">
        <v>3809.7</v>
      </c>
      <c r="L745" s="53">
        <v>130</v>
      </c>
      <c r="M745" s="52">
        <f t="shared" ref="M745:M760" si="157">SUM(N745:Q745)</f>
        <v>1168745.74</v>
      </c>
      <c r="N745" s="52">
        <v>0</v>
      </c>
      <c r="O745" s="52">
        <v>0</v>
      </c>
      <c r="P745" s="52">
        <v>0</v>
      </c>
      <c r="Q745" s="52">
        <f>'Таблица 3 '!C736</f>
        <v>1168745.74</v>
      </c>
      <c r="R745" s="52">
        <f t="shared" ref="R745:R760" si="158">Q745</f>
        <v>1168745.74</v>
      </c>
      <c r="S745" s="52">
        <v>0</v>
      </c>
      <c r="T745" s="54">
        <f t="shared" si="139"/>
        <v>267.33130675450036</v>
      </c>
      <c r="U745" s="54">
        <v>267.33</v>
      </c>
      <c r="V745" s="56" t="s">
        <v>496</v>
      </c>
      <c r="W745" s="57"/>
    </row>
    <row r="746" spans="1:23" s="48" customFormat="1" ht="42" customHeight="1" x14ac:dyDescent="0.25">
      <c r="A746" s="49">
        <v>2</v>
      </c>
      <c r="B746" s="50" t="s">
        <v>758</v>
      </c>
      <c r="C746" s="49" t="s">
        <v>42</v>
      </c>
      <c r="D746" s="49">
        <v>1969</v>
      </c>
      <c r="E746" s="49" t="s">
        <v>39</v>
      </c>
      <c r="F746" s="49" t="s">
        <v>43</v>
      </c>
      <c r="G746" s="51">
        <v>2</v>
      </c>
      <c r="H746" s="51">
        <v>2</v>
      </c>
      <c r="I746" s="52">
        <v>732.1</v>
      </c>
      <c r="J746" s="52">
        <v>640.1</v>
      </c>
      <c r="K746" s="52">
        <v>640.1</v>
      </c>
      <c r="L746" s="53">
        <v>24</v>
      </c>
      <c r="M746" s="52">
        <f t="shared" si="157"/>
        <v>2903939.75</v>
      </c>
      <c r="N746" s="52">
        <v>0</v>
      </c>
      <c r="O746" s="52">
        <v>0</v>
      </c>
      <c r="P746" s="52">
        <v>0</v>
      </c>
      <c r="Q746" s="52">
        <f>'Таблица 3 '!C737</f>
        <v>2903939.75</v>
      </c>
      <c r="R746" s="52">
        <f t="shared" si="158"/>
        <v>2903939.75</v>
      </c>
      <c r="S746" s="52">
        <v>0</v>
      </c>
      <c r="T746" s="54">
        <f t="shared" si="139"/>
        <v>4536.6970004686764</v>
      </c>
      <c r="U746" s="54">
        <v>4536.6970004686764</v>
      </c>
      <c r="V746" s="56" t="s">
        <v>496</v>
      </c>
      <c r="W746" s="57"/>
    </row>
    <row r="747" spans="1:23" s="48" customFormat="1" ht="42" customHeight="1" x14ac:dyDescent="0.25">
      <c r="A747" s="49">
        <v>3</v>
      </c>
      <c r="B747" s="50" t="s">
        <v>759</v>
      </c>
      <c r="C747" s="49" t="s">
        <v>42</v>
      </c>
      <c r="D747" s="49" t="s">
        <v>70</v>
      </c>
      <c r="E747" s="49" t="s">
        <v>39</v>
      </c>
      <c r="F747" s="49" t="s">
        <v>49</v>
      </c>
      <c r="G747" s="51">
        <v>5</v>
      </c>
      <c r="H747" s="51">
        <v>5</v>
      </c>
      <c r="I747" s="52">
        <v>3797.6</v>
      </c>
      <c r="J747" s="52">
        <v>2811</v>
      </c>
      <c r="K747" s="52">
        <v>2232.1</v>
      </c>
      <c r="L747" s="53">
        <v>114</v>
      </c>
      <c r="M747" s="52">
        <f t="shared" si="157"/>
        <v>5852133.5800000001</v>
      </c>
      <c r="N747" s="52">
        <v>0</v>
      </c>
      <c r="O747" s="52">
        <v>0</v>
      </c>
      <c r="P747" s="52">
        <v>0</v>
      </c>
      <c r="Q747" s="52">
        <f>'Таблица 3 '!C738</f>
        <v>5852133.5800000001</v>
      </c>
      <c r="R747" s="52">
        <f t="shared" si="158"/>
        <v>5852133.5800000001</v>
      </c>
      <c r="S747" s="52">
        <v>0</v>
      </c>
      <c r="T747" s="54">
        <f t="shared" si="139"/>
        <v>2081.868936321594</v>
      </c>
      <c r="U747" s="54">
        <v>2081.87</v>
      </c>
      <c r="V747" s="56" t="s">
        <v>496</v>
      </c>
      <c r="W747" s="57"/>
    </row>
    <row r="748" spans="1:23" s="48" customFormat="1" ht="42" customHeight="1" x14ac:dyDescent="0.25">
      <c r="A748" s="49">
        <v>4</v>
      </c>
      <c r="B748" s="50" t="s">
        <v>760</v>
      </c>
      <c r="C748" s="49" t="s">
        <v>51</v>
      </c>
      <c r="D748" s="49">
        <v>1981</v>
      </c>
      <c r="E748" s="49">
        <v>2022</v>
      </c>
      <c r="F748" s="49" t="s">
        <v>49</v>
      </c>
      <c r="G748" s="51">
        <v>5</v>
      </c>
      <c r="H748" s="51">
        <v>5</v>
      </c>
      <c r="I748" s="52">
        <v>5075.6000000000004</v>
      </c>
      <c r="J748" s="52">
        <v>3519.31</v>
      </c>
      <c r="K748" s="52">
        <v>3186.31</v>
      </c>
      <c r="L748" s="53">
        <v>126</v>
      </c>
      <c r="M748" s="52">
        <f t="shared" si="157"/>
        <v>958663.2</v>
      </c>
      <c r="N748" s="52">
        <v>0</v>
      </c>
      <c r="O748" s="52">
        <v>0</v>
      </c>
      <c r="P748" s="52">
        <v>0</v>
      </c>
      <c r="Q748" s="52">
        <f>'Таблица 3 '!C739</f>
        <v>958663.2</v>
      </c>
      <c r="R748" s="52">
        <f t="shared" si="158"/>
        <v>958663.2</v>
      </c>
      <c r="S748" s="52">
        <v>0</v>
      </c>
      <c r="T748" s="54">
        <f t="shared" si="139"/>
        <v>272.40089676669572</v>
      </c>
      <c r="U748" s="54">
        <v>272.40089676669572</v>
      </c>
      <c r="V748" s="56" t="s">
        <v>496</v>
      </c>
      <c r="W748" s="57"/>
    </row>
    <row r="749" spans="1:23" s="48" customFormat="1" ht="42" customHeight="1" x14ac:dyDescent="0.25">
      <c r="A749" s="49">
        <v>5</v>
      </c>
      <c r="B749" s="50" t="s">
        <v>761</v>
      </c>
      <c r="C749" s="49" t="s">
        <v>51</v>
      </c>
      <c r="D749" s="49">
        <v>1990</v>
      </c>
      <c r="E749" s="49">
        <v>2021</v>
      </c>
      <c r="F749" s="49" t="s">
        <v>49</v>
      </c>
      <c r="G749" s="51">
        <v>5</v>
      </c>
      <c r="H749" s="51">
        <v>4</v>
      </c>
      <c r="I749" s="52">
        <v>4296.3999999999996</v>
      </c>
      <c r="J749" s="52">
        <v>3072.5</v>
      </c>
      <c r="K749" s="52">
        <v>2866.8</v>
      </c>
      <c r="L749" s="53">
        <v>124</v>
      </c>
      <c r="M749" s="52">
        <f t="shared" si="157"/>
        <v>1421331.6</v>
      </c>
      <c r="N749" s="52">
        <v>0</v>
      </c>
      <c r="O749" s="52">
        <v>0</v>
      </c>
      <c r="P749" s="52">
        <v>0</v>
      </c>
      <c r="Q749" s="52">
        <f>'Таблица 3 '!C740</f>
        <v>1421331.6</v>
      </c>
      <c r="R749" s="52">
        <f t="shared" si="158"/>
        <v>1421331.6</v>
      </c>
      <c r="S749" s="52">
        <v>0</v>
      </c>
      <c r="T749" s="54">
        <f t="shared" si="139"/>
        <v>462.59775427176567</v>
      </c>
      <c r="U749" s="54">
        <v>462.59775427176567</v>
      </c>
      <c r="V749" s="56" t="s">
        <v>496</v>
      </c>
      <c r="W749" s="57"/>
    </row>
    <row r="750" spans="1:23" s="48" customFormat="1" ht="42" customHeight="1" x14ac:dyDescent="0.25">
      <c r="A750" s="49">
        <v>6</v>
      </c>
      <c r="B750" s="50" t="s">
        <v>762</v>
      </c>
      <c r="C750" s="49" t="s">
        <v>42</v>
      </c>
      <c r="D750" s="49" t="s">
        <v>191</v>
      </c>
      <c r="E750" s="49" t="s">
        <v>39</v>
      </c>
      <c r="F750" s="49" t="s">
        <v>49</v>
      </c>
      <c r="G750" s="51">
        <v>5</v>
      </c>
      <c r="H750" s="51">
        <v>4</v>
      </c>
      <c r="I750" s="52">
        <v>4532</v>
      </c>
      <c r="J750" s="52">
        <v>3281.98</v>
      </c>
      <c r="K750" s="52">
        <v>2739.38</v>
      </c>
      <c r="L750" s="53">
        <v>159</v>
      </c>
      <c r="M750" s="52">
        <f t="shared" si="157"/>
        <v>10667854.890000001</v>
      </c>
      <c r="N750" s="52">
        <v>0</v>
      </c>
      <c r="O750" s="52">
        <v>0</v>
      </c>
      <c r="P750" s="52">
        <v>0</v>
      </c>
      <c r="Q750" s="52">
        <f>'Таблица 3 '!C741</f>
        <v>10667854.890000001</v>
      </c>
      <c r="R750" s="52">
        <f t="shared" si="158"/>
        <v>10667854.890000001</v>
      </c>
      <c r="S750" s="52">
        <v>0</v>
      </c>
      <c r="T750" s="54">
        <f t="shared" si="139"/>
        <v>3250.4326321306044</v>
      </c>
      <c r="U750" s="54">
        <v>3250.43</v>
      </c>
      <c r="V750" s="56" t="s">
        <v>496</v>
      </c>
      <c r="W750" s="57"/>
    </row>
    <row r="751" spans="1:23" s="48" customFormat="1" ht="42" customHeight="1" x14ac:dyDescent="0.25">
      <c r="A751" s="49">
        <v>7</v>
      </c>
      <c r="B751" s="50" t="s">
        <v>454</v>
      </c>
      <c r="C751" s="49" t="s">
        <v>51</v>
      </c>
      <c r="D751" s="49">
        <v>1994</v>
      </c>
      <c r="E751" s="49" t="s">
        <v>39</v>
      </c>
      <c r="F751" s="49" t="s">
        <v>49</v>
      </c>
      <c r="G751" s="51">
        <v>5</v>
      </c>
      <c r="H751" s="51">
        <v>4</v>
      </c>
      <c r="I751" s="52">
        <v>4479.3999999999996</v>
      </c>
      <c r="J751" s="52">
        <v>3234</v>
      </c>
      <c r="K751" s="52">
        <v>2701</v>
      </c>
      <c r="L751" s="53">
        <v>169</v>
      </c>
      <c r="M751" s="52">
        <f t="shared" si="157"/>
        <v>1198023.6000000001</v>
      </c>
      <c r="N751" s="52">
        <v>0</v>
      </c>
      <c r="O751" s="52">
        <v>0</v>
      </c>
      <c r="P751" s="52">
        <v>0</v>
      </c>
      <c r="Q751" s="52">
        <f>'Таблица 3 '!C742</f>
        <v>1198023.6000000001</v>
      </c>
      <c r="R751" s="52">
        <f t="shared" si="158"/>
        <v>1198023.6000000001</v>
      </c>
      <c r="S751" s="52">
        <v>0</v>
      </c>
      <c r="T751" s="54">
        <f t="shared" ref="T751:T814" si="159">M751/J751</f>
        <v>370.44638218923939</v>
      </c>
      <c r="U751" s="54">
        <v>370.45</v>
      </c>
      <c r="V751" s="56" t="s">
        <v>496</v>
      </c>
      <c r="W751" s="57"/>
    </row>
    <row r="752" spans="1:23" s="48" customFormat="1" ht="42" customHeight="1" x14ac:dyDescent="0.25">
      <c r="A752" s="49">
        <v>8</v>
      </c>
      <c r="B752" s="50" t="s">
        <v>455</v>
      </c>
      <c r="C752" s="49" t="s">
        <v>51</v>
      </c>
      <c r="D752" s="49" t="s">
        <v>456</v>
      </c>
      <c r="E752" s="49" t="s">
        <v>39</v>
      </c>
      <c r="F752" s="49" t="s">
        <v>49</v>
      </c>
      <c r="G752" s="51">
        <v>5</v>
      </c>
      <c r="H752" s="51">
        <v>4</v>
      </c>
      <c r="I752" s="52">
        <v>4380.2</v>
      </c>
      <c r="J752" s="52">
        <v>3238.8</v>
      </c>
      <c r="K752" s="52">
        <v>2964.2</v>
      </c>
      <c r="L752" s="53">
        <v>124</v>
      </c>
      <c r="M752" s="52">
        <f t="shared" si="157"/>
        <v>2085626.4</v>
      </c>
      <c r="N752" s="52">
        <v>0</v>
      </c>
      <c r="O752" s="52">
        <v>0</v>
      </c>
      <c r="P752" s="52">
        <v>0</v>
      </c>
      <c r="Q752" s="52">
        <f>'Таблица 3 '!C743</f>
        <v>2085626.4</v>
      </c>
      <c r="R752" s="52">
        <f t="shared" si="158"/>
        <v>2085626.4</v>
      </c>
      <c r="S752" s="52">
        <v>0</v>
      </c>
      <c r="T752" s="54">
        <f t="shared" si="159"/>
        <v>643.95035198221558</v>
      </c>
      <c r="U752" s="54">
        <v>643.95000000000005</v>
      </c>
      <c r="V752" s="56" t="s">
        <v>496</v>
      </c>
      <c r="W752" s="57"/>
    </row>
    <row r="753" spans="1:23" s="48" customFormat="1" ht="42" customHeight="1" x14ac:dyDescent="0.25">
      <c r="A753" s="49">
        <v>9</v>
      </c>
      <c r="B753" s="50" t="s">
        <v>763</v>
      </c>
      <c r="C753" s="49" t="s">
        <v>211</v>
      </c>
      <c r="D753" s="49">
        <v>1963</v>
      </c>
      <c r="E753" s="49" t="s">
        <v>39</v>
      </c>
      <c r="F753" s="49" t="s">
        <v>43</v>
      </c>
      <c r="G753" s="51">
        <v>4</v>
      </c>
      <c r="H753" s="51">
        <v>4</v>
      </c>
      <c r="I753" s="52">
        <v>2808.9</v>
      </c>
      <c r="J753" s="52">
        <v>2533.1999999999998</v>
      </c>
      <c r="K753" s="52">
        <v>275.7</v>
      </c>
      <c r="L753" s="53">
        <v>119</v>
      </c>
      <c r="M753" s="52">
        <f t="shared" si="157"/>
        <v>467632.91</v>
      </c>
      <c r="N753" s="52">
        <v>0</v>
      </c>
      <c r="O753" s="52">
        <v>0</v>
      </c>
      <c r="P753" s="52">
        <v>0</v>
      </c>
      <c r="Q753" s="52">
        <f>'Таблица 3 '!C744</f>
        <v>467632.91</v>
      </c>
      <c r="R753" s="52">
        <f t="shared" si="158"/>
        <v>467632.91</v>
      </c>
      <c r="S753" s="52">
        <v>0</v>
      </c>
      <c r="T753" s="54">
        <f t="shared" si="159"/>
        <v>184.60165403442286</v>
      </c>
      <c r="U753" s="54">
        <v>184.60165403442286</v>
      </c>
      <c r="V753" s="56" t="s">
        <v>496</v>
      </c>
      <c r="W753" s="57"/>
    </row>
    <row r="754" spans="1:23" s="48" customFormat="1" ht="42" customHeight="1" x14ac:dyDescent="0.25">
      <c r="A754" s="49">
        <v>10</v>
      </c>
      <c r="B754" s="50" t="s">
        <v>764</v>
      </c>
      <c r="C754" s="49" t="s">
        <v>211</v>
      </c>
      <c r="D754" s="49">
        <v>1970</v>
      </c>
      <c r="E754" s="49" t="s">
        <v>39</v>
      </c>
      <c r="F754" s="49" t="s">
        <v>49</v>
      </c>
      <c r="G754" s="51">
        <v>5</v>
      </c>
      <c r="H754" s="51">
        <v>4</v>
      </c>
      <c r="I754" s="52">
        <v>3585.2</v>
      </c>
      <c r="J754" s="52">
        <v>3321.3</v>
      </c>
      <c r="K754" s="52">
        <v>263.89999999999998</v>
      </c>
      <c r="L754" s="53">
        <v>236</v>
      </c>
      <c r="M754" s="52">
        <f t="shared" si="157"/>
        <v>988538.27</v>
      </c>
      <c r="N754" s="52">
        <v>0</v>
      </c>
      <c r="O754" s="52">
        <v>0</v>
      </c>
      <c r="P754" s="52">
        <v>0</v>
      </c>
      <c r="Q754" s="52">
        <f>'Таблица 3 '!C745</f>
        <v>988538.27</v>
      </c>
      <c r="R754" s="52">
        <f t="shared" si="158"/>
        <v>988538.27</v>
      </c>
      <c r="S754" s="52">
        <v>0</v>
      </c>
      <c r="T754" s="54">
        <f t="shared" si="159"/>
        <v>297.63594676783185</v>
      </c>
      <c r="U754" s="54">
        <v>297.63594676783185</v>
      </c>
      <c r="V754" s="56" t="s">
        <v>496</v>
      </c>
      <c r="W754" s="57"/>
    </row>
    <row r="755" spans="1:23" s="48" customFormat="1" ht="42" customHeight="1" x14ac:dyDescent="0.25">
      <c r="A755" s="49">
        <v>11</v>
      </c>
      <c r="B755" s="50" t="s">
        <v>765</v>
      </c>
      <c r="C755" s="49" t="s">
        <v>211</v>
      </c>
      <c r="D755" s="49">
        <v>1971</v>
      </c>
      <c r="E755" s="49" t="s">
        <v>39</v>
      </c>
      <c r="F755" s="49" t="s">
        <v>49</v>
      </c>
      <c r="G755" s="51">
        <v>5</v>
      </c>
      <c r="H755" s="51">
        <v>4</v>
      </c>
      <c r="I755" s="52">
        <v>4232.8</v>
      </c>
      <c r="J755" s="52">
        <v>2379.3000000000002</v>
      </c>
      <c r="K755" s="52">
        <v>1853.5</v>
      </c>
      <c r="L755" s="53">
        <v>79</v>
      </c>
      <c r="M755" s="52">
        <f t="shared" si="157"/>
        <v>609296.96</v>
      </c>
      <c r="N755" s="52">
        <v>0</v>
      </c>
      <c r="O755" s="52">
        <v>0</v>
      </c>
      <c r="P755" s="52">
        <v>0</v>
      </c>
      <c r="Q755" s="52">
        <f>'Таблица 3 '!C746</f>
        <v>609296.96</v>
      </c>
      <c r="R755" s="52">
        <f t="shared" si="158"/>
        <v>609296.96</v>
      </c>
      <c r="S755" s="52">
        <v>0</v>
      </c>
      <c r="T755" s="54">
        <f t="shared" si="159"/>
        <v>256.08244441642495</v>
      </c>
      <c r="U755" s="54">
        <v>256.08244441642495</v>
      </c>
      <c r="V755" s="56" t="s">
        <v>496</v>
      </c>
      <c r="W755" s="57"/>
    </row>
    <row r="756" spans="1:23" s="48" customFormat="1" ht="42" customHeight="1" x14ac:dyDescent="0.25">
      <c r="A756" s="49">
        <v>12</v>
      </c>
      <c r="B756" s="50" t="s">
        <v>766</v>
      </c>
      <c r="C756" s="49" t="s">
        <v>211</v>
      </c>
      <c r="D756" s="49">
        <v>1979</v>
      </c>
      <c r="E756" s="49" t="s">
        <v>39</v>
      </c>
      <c r="F756" s="49" t="s">
        <v>49</v>
      </c>
      <c r="G756" s="51">
        <v>5</v>
      </c>
      <c r="H756" s="51">
        <v>4</v>
      </c>
      <c r="I756" s="52">
        <v>3740</v>
      </c>
      <c r="J756" s="52">
        <v>2074</v>
      </c>
      <c r="K756" s="52">
        <v>1666</v>
      </c>
      <c r="L756" s="53">
        <v>236</v>
      </c>
      <c r="M756" s="52">
        <f t="shared" si="157"/>
        <v>1070402.19</v>
      </c>
      <c r="N756" s="52">
        <v>0</v>
      </c>
      <c r="O756" s="52">
        <v>0</v>
      </c>
      <c r="P756" s="52">
        <v>0</v>
      </c>
      <c r="Q756" s="52">
        <f>'Таблица 3 '!C747</f>
        <v>1070402.19</v>
      </c>
      <c r="R756" s="52">
        <f t="shared" si="158"/>
        <v>1070402.19</v>
      </c>
      <c r="S756" s="52">
        <v>0</v>
      </c>
      <c r="T756" s="54">
        <f t="shared" si="159"/>
        <v>516.10520250723232</v>
      </c>
      <c r="U756" s="54">
        <v>516.10520250723232</v>
      </c>
      <c r="V756" s="56" t="s">
        <v>496</v>
      </c>
      <c r="W756" s="57"/>
    </row>
    <row r="757" spans="1:23" s="48" customFormat="1" ht="42" customHeight="1" x14ac:dyDescent="0.25">
      <c r="A757" s="49">
        <v>13</v>
      </c>
      <c r="B757" s="50" t="s">
        <v>767</v>
      </c>
      <c r="C757" s="49" t="s">
        <v>211</v>
      </c>
      <c r="D757" s="49">
        <v>1979</v>
      </c>
      <c r="E757" s="49" t="s">
        <v>39</v>
      </c>
      <c r="F757" s="49" t="s">
        <v>49</v>
      </c>
      <c r="G757" s="51">
        <v>5</v>
      </c>
      <c r="H757" s="51">
        <v>4</v>
      </c>
      <c r="I757" s="52">
        <v>3740</v>
      </c>
      <c r="J757" s="52">
        <v>2074</v>
      </c>
      <c r="K757" s="52">
        <v>1666</v>
      </c>
      <c r="L757" s="53">
        <v>80</v>
      </c>
      <c r="M757" s="52">
        <f t="shared" si="157"/>
        <v>691972.59</v>
      </c>
      <c r="N757" s="52">
        <v>0</v>
      </c>
      <c r="O757" s="52">
        <v>0</v>
      </c>
      <c r="P757" s="52">
        <v>0</v>
      </c>
      <c r="Q757" s="52">
        <f>'Таблица 3 '!C748</f>
        <v>691972.59</v>
      </c>
      <c r="R757" s="52">
        <f t="shared" si="158"/>
        <v>691972.59</v>
      </c>
      <c r="S757" s="52">
        <v>0</v>
      </c>
      <c r="T757" s="54">
        <f t="shared" si="159"/>
        <v>333.64155737704914</v>
      </c>
      <c r="U757" s="54">
        <v>333.64155737704914</v>
      </c>
      <c r="V757" s="56" t="s">
        <v>496</v>
      </c>
      <c r="W757" s="57"/>
    </row>
    <row r="758" spans="1:23" s="48" customFormat="1" ht="45" x14ac:dyDescent="0.25">
      <c r="A758" s="49">
        <v>14</v>
      </c>
      <c r="B758" s="50" t="s">
        <v>768</v>
      </c>
      <c r="C758" s="49" t="s">
        <v>42</v>
      </c>
      <c r="D758" s="49">
        <v>1980</v>
      </c>
      <c r="E758" s="49" t="s">
        <v>39</v>
      </c>
      <c r="F758" s="49" t="s">
        <v>43</v>
      </c>
      <c r="G758" s="51">
        <v>2</v>
      </c>
      <c r="H758" s="51">
        <v>3</v>
      </c>
      <c r="I758" s="52">
        <v>3959</v>
      </c>
      <c r="J758" s="52">
        <v>1802.4</v>
      </c>
      <c r="K758" s="52">
        <v>1802.4</v>
      </c>
      <c r="L758" s="53">
        <v>51</v>
      </c>
      <c r="M758" s="52">
        <f t="shared" si="157"/>
        <v>249725.74</v>
      </c>
      <c r="N758" s="52">
        <v>0</v>
      </c>
      <c r="O758" s="52">
        <v>0</v>
      </c>
      <c r="P758" s="52">
        <v>0</v>
      </c>
      <c r="Q758" s="52">
        <f>'Таблица 3 '!C749</f>
        <v>249725.74</v>
      </c>
      <c r="R758" s="52">
        <f t="shared" si="158"/>
        <v>249725.74</v>
      </c>
      <c r="S758" s="52">
        <v>0</v>
      </c>
      <c r="T758" s="54">
        <f t="shared" si="159"/>
        <v>138.55178650687969</v>
      </c>
      <c r="U758" s="54">
        <v>294.07000110963162</v>
      </c>
      <c r="V758" s="56" t="s">
        <v>496</v>
      </c>
      <c r="W758" s="57"/>
    </row>
    <row r="759" spans="1:23" s="48" customFormat="1" ht="45" x14ac:dyDescent="0.25">
      <c r="A759" s="49">
        <v>15</v>
      </c>
      <c r="B759" s="50" t="s">
        <v>769</v>
      </c>
      <c r="C759" s="49" t="s">
        <v>42</v>
      </c>
      <c r="D759" s="49">
        <v>1973</v>
      </c>
      <c r="E759" s="49" t="s">
        <v>39</v>
      </c>
      <c r="F759" s="49" t="s">
        <v>313</v>
      </c>
      <c r="G759" s="51">
        <v>2</v>
      </c>
      <c r="H759" s="51">
        <v>3</v>
      </c>
      <c r="I759" s="52">
        <v>829.4</v>
      </c>
      <c r="J759" s="52">
        <v>745.78</v>
      </c>
      <c r="K759" s="52">
        <v>745.78</v>
      </c>
      <c r="L759" s="53">
        <v>45</v>
      </c>
      <c r="M759" s="52">
        <f t="shared" si="157"/>
        <v>1588108.21</v>
      </c>
      <c r="N759" s="52">
        <v>0</v>
      </c>
      <c r="O759" s="52">
        <v>0</v>
      </c>
      <c r="P759" s="52">
        <v>0</v>
      </c>
      <c r="Q759" s="52">
        <f>'Таблица 3 '!C750</f>
        <v>1588108.21</v>
      </c>
      <c r="R759" s="52">
        <f t="shared" si="158"/>
        <v>1588108.21</v>
      </c>
      <c r="S759" s="52">
        <v>0</v>
      </c>
      <c r="T759" s="54">
        <f t="shared" si="159"/>
        <v>2129.4593713963905</v>
      </c>
      <c r="U759" s="54">
        <v>2129.46</v>
      </c>
      <c r="V759" s="56" t="s">
        <v>496</v>
      </c>
      <c r="W759" s="57"/>
    </row>
    <row r="760" spans="1:23" s="48" customFormat="1" ht="45" x14ac:dyDescent="0.25">
      <c r="A760" s="49">
        <v>16</v>
      </c>
      <c r="B760" s="50" t="s">
        <v>770</v>
      </c>
      <c r="C760" s="49" t="s">
        <v>42</v>
      </c>
      <c r="D760" s="49">
        <v>1977</v>
      </c>
      <c r="E760" s="49" t="s">
        <v>39</v>
      </c>
      <c r="F760" s="49" t="s">
        <v>43</v>
      </c>
      <c r="G760" s="51">
        <v>2</v>
      </c>
      <c r="H760" s="51">
        <v>2</v>
      </c>
      <c r="I760" s="52">
        <v>800.9</v>
      </c>
      <c r="J760" s="52">
        <v>742</v>
      </c>
      <c r="K760" s="52">
        <v>742</v>
      </c>
      <c r="L760" s="53">
        <v>16</v>
      </c>
      <c r="M760" s="52">
        <f t="shared" si="157"/>
        <v>173186.3</v>
      </c>
      <c r="N760" s="52">
        <v>0</v>
      </c>
      <c r="O760" s="52">
        <v>0</v>
      </c>
      <c r="P760" s="52">
        <v>0</v>
      </c>
      <c r="Q760" s="52">
        <f>'Таблица 3 '!C751</f>
        <v>173186.3</v>
      </c>
      <c r="R760" s="52">
        <f t="shared" si="158"/>
        <v>173186.3</v>
      </c>
      <c r="S760" s="52">
        <v>0</v>
      </c>
      <c r="T760" s="54">
        <f t="shared" si="159"/>
        <v>233.40471698113205</v>
      </c>
      <c r="U760" s="54">
        <v>334</v>
      </c>
      <c r="V760" s="56" t="s">
        <v>496</v>
      </c>
      <c r="W760" s="57"/>
    </row>
    <row r="761" spans="1:23" s="40" customFormat="1" ht="24" customHeight="1" x14ac:dyDescent="0.25">
      <c r="A761" s="329" t="s">
        <v>366</v>
      </c>
      <c r="B761" s="329"/>
      <c r="C761" s="42" t="s">
        <v>38</v>
      </c>
      <c r="D761" s="42" t="s">
        <v>38</v>
      </c>
      <c r="E761" s="42" t="s">
        <v>38</v>
      </c>
      <c r="F761" s="42" t="s">
        <v>38</v>
      </c>
      <c r="G761" s="43" t="s">
        <v>38</v>
      </c>
      <c r="H761" s="43" t="s">
        <v>38</v>
      </c>
      <c r="I761" s="44">
        <f>I762+I767+I776</f>
        <v>23166.1</v>
      </c>
      <c r="J761" s="44">
        <f t="shared" ref="J761:S761" si="160">J762+J767+J776</f>
        <v>19704.759999999995</v>
      </c>
      <c r="K761" s="44">
        <f t="shared" si="160"/>
        <v>18519.949999999997</v>
      </c>
      <c r="L761" s="45">
        <f t="shared" si="160"/>
        <v>596</v>
      </c>
      <c r="M761" s="44">
        <f t="shared" si="160"/>
        <v>31967691.66</v>
      </c>
      <c r="N761" s="44">
        <f t="shared" si="160"/>
        <v>0</v>
      </c>
      <c r="O761" s="44">
        <f t="shared" si="160"/>
        <v>0</v>
      </c>
      <c r="P761" s="44">
        <f t="shared" si="160"/>
        <v>0</v>
      </c>
      <c r="Q761" s="44">
        <f t="shared" si="160"/>
        <v>31967691.66</v>
      </c>
      <c r="R761" s="44">
        <f t="shared" si="160"/>
        <v>31967691.66</v>
      </c>
      <c r="S761" s="44">
        <f t="shared" si="160"/>
        <v>0</v>
      </c>
      <c r="T761" s="46" t="s">
        <v>39</v>
      </c>
      <c r="U761" s="46" t="s">
        <v>39</v>
      </c>
      <c r="V761" s="47" t="s">
        <v>39</v>
      </c>
      <c r="W761" s="57"/>
    </row>
    <row r="762" spans="1:23" s="40" customFormat="1" ht="27.6" customHeight="1" x14ac:dyDescent="0.25">
      <c r="A762" s="329" t="s">
        <v>367</v>
      </c>
      <c r="B762" s="329"/>
      <c r="C762" s="42" t="s">
        <v>38</v>
      </c>
      <c r="D762" s="42" t="s">
        <v>38</v>
      </c>
      <c r="E762" s="42" t="s">
        <v>38</v>
      </c>
      <c r="F762" s="42" t="s">
        <v>38</v>
      </c>
      <c r="G762" s="43" t="s">
        <v>38</v>
      </c>
      <c r="H762" s="43" t="s">
        <v>38</v>
      </c>
      <c r="I762" s="44">
        <f>SUM(I763:I766)</f>
        <v>2920.33</v>
      </c>
      <c r="J762" s="44">
        <f t="shared" ref="J762:S762" si="161">SUM(J763:J766)</f>
        <v>2424.17</v>
      </c>
      <c r="K762" s="44">
        <f t="shared" si="161"/>
        <v>2201</v>
      </c>
      <c r="L762" s="45">
        <f t="shared" si="161"/>
        <v>86</v>
      </c>
      <c r="M762" s="44">
        <f t="shared" si="161"/>
        <v>3970927.07</v>
      </c>
      <c r="N762" s="44">
        <f t="shared" si="161"/>
        <v>0</v>
      </c>
      <c r="O762" s="44">
        <f t="shared" si="161"/>
        <v>0</v>
      </c>
      <c r="P762" s="44">
        <f t="shared" si="161"/>
        <v>0</v>
      </c>
      <c r="Q762" s="44">
        <f t="shared" si="161"/>
        <v>3970927.07</v>
      </c>
      <c r="R762" s="44">
        <f t="shared" si="161"/>
        <v>3970927.07</v>
      </c>
      <c r="S762" s="44">
        <f t="shared" si="161"/>
        <v>0</v>
      </c>
      <c r="T762" s="46" t="s">
        <v>39</v>
      </c>
      <c r="U762" s="46" t="s">
        <v>39</v>
      </c>
      <c r="V762" s="47" t="s">
        <v>39</v>
      </c>
      <c r="W762" s="57"/>
    </row>
    <row r="763" spans="1:23" s="48" customFormat="1" ht="45" x14ac:dyDescent="0.25">
      <c r="A763" s="49">
        <v>1</v>
      </c>
      <c r="B763" s="50" t="s">
        <v>771</v>
      </c>
      <c r="C763" s="49" t="s">
        <v>42</v>
      </c>
      <c r="D763" s="49" t="s">
        <v>725</v>
      </c>
      <c r="E763" s="49">
        <v>2021</v>
      </c>
      <c r="F763" s="49" t="s">
        <v>64</v>
      </c>
      <c r="G763" s="51">
        <v>3</v>
      </c>
      <c r="H763" s="51">
        <v>1</v>
      </c>
      <c r="I763" s="52">
        <v>903</v>
      </c>
      <c r="J763" s="52">
        <v>638.84</v>
      </c>
      <c r="K763" s="52">
        <v>537.6</v>
      </c>
      <c r="L763" s="53">
        <v>14</v>
      </c>
      <c r="M763" s="52">
        <f t="shared" ref="M763:M777" si="162">SUM(N763:Q763)</f>
        <v>204792.33</v>
      </c>
      <c r="N763" s="52">
        <v>0</v>
      </c>
      <c r="O763" s="52">
        <v>0</v>
      </c>
      <c r="P763" s="52">
        <v>0</v>
      </c>
      <c r="Q763" s="52">
        <f>'Таблица 3 '!C754</f>
        <v>204792.33</v>
      </c>
      <c r="R763" s="52">
        <f t="shared" ref="R763:R777" si="163">Q763</f>
        <v>204792.33</v>
      </c>
      <c r="S763" s="52">
        <v>0</v>
      </c>
      <c r="T763" s="54">
        <f t="shared" si="159"/>
        <v>320.56904702272868</v>
      </c>
      <c r="U763" s="54">
        <v>320.57</v>
      </c>
      <c r="V763" s="56" t="s">
        <v>496</v>
      </c>
      <c r="W763" s="57"/>
    </row>
    <row r="764" spans="1:23" s="48" customFormat="1" ht="45" x14ac:dyDescent="0.25">
      <c r="A764" s="49">
        <v>2</v>
      </c>
      <c r="B764" s="50" t="s">
        <v>368</v>
      </c>
      <c r="C764" s="49" t="s">
        <v>42</v>
      </c>
      <c r="D764" s="49" t="s">
        <v>369</v>
      </c>
      <c r="E764" s="49">
        <v>2017</v>
      </c>
      <c r="F764" s="49" t="s">
        <v>64</v>
      </c>
      <c r="G764" s="51">
        <v>2</v>
      </c>
      <c r="H764" s="51">
        <v>1</v>
      </c>
      <c r="I764" s="52">
        <v>566</v>
      </c>
      <c r="J764" s="52">
        <v>523.5</v>
      </c>
      <c r="K764" s="52">
        <v>523.5</v>
      </c>
      <c r="L764" s="53">
        <v>18</v>
      </c>
      <c r="M764" s="52">
        <f t="shared" si="162"/>
        <v>1986470.4</v>
      </c>
      <c r="N764" s="52">
        <v>0</v>
      </c>
      <c r="O764" s="52">
        <v>0</v>
      </c>
      <c r="P764" s="52">
        <v>0</v>
      </c>
      <c r="Q764" s="52">
        <f>'Таблица 3 '!C755</f>
        <v>1986470.4</v>
      </c>
      <c r="R764" s="52">
        <f t="shared" si="163"/>
        <v>1986470.4</v>
      </c>
      <c r="S764" s="52">
        <v>0</v>
      </c>
      <c r="T764" s="54">
        <f t="shared" si="159"/>
        <v>3794.5948424068765</v>
      </c>
      <c r="U764" s="54">
        <v>3794.5948424068765</v>
      </c>
      <c r="V764" s="56" t="s">
        <v>496</v>
      </c>
      <c r="W764" s="57"/>
    </row>
    <row r="765" spans="1:23" s="48" customFormat="1" ht="45" x14ac:dyDescent="0.25">
      <c r="A765" s="49">
        <v>3</v>
      </c>
      <c r="B765" s="50" t="s">
        <v>370</v>
      </c>
      <c r="C765" s="49" t="s">
        <v>42</v>
      </c>
      <c r="D765" s="49" t="s">
        <v>369</v>
      </c>
      <c r="E765" s="49">
        <v>2017</v>
      </c>
      <c r="F765" s="49" t="s">
        <v>64</v>
      </c>
      <c r="G765" s="51">
        <v>2</v>
      </c>
      <c r="H765" s="51">
        <v>1</v>
      </c>
      <c r="I765" s="52">
        <v>581</v>
      </c>
      <c r="J765" s="52">
        <v>535.53</v>
      </c>
      <c r="K765" s="52">
        <v>454.6</v>
      </c>
      <c r="L765" s="53">
        <v>20</v>
      </c>
      <c r="M765" s="52">
        <f t="shared" si="162"/>
        <v>1639392</v>
      </c>
      <c r="N765" s="52">
        <v>0</v>
      </c>
      <c r="O765" s="52">
        <v>0</v>
      </c>
      <c r="P765" s="52">
        <v>0</v>
      </c>
      <c r="Q765" s="52">
        <f>'Таблица 3 '!C756</f>
        <v>1639392</v>
      </c>
      <c r="R765" s="52">
        <f t="shared" si="163"/>
        <v>1639392</v>
      </c>
      <c r="S765" s="52">
        <v>0</v>
      </c>
      <c r="T765" s="54">
        <f t="shared" si="159"/>
        <v>3061.2514705058543</v>
      </c>
      <c r="U765" s="54">
        <v>3061.2514705058543</v>
      </c>
      <c r="V765" s="56" t="s">
        <v>496</v>
      </c>
      <c r="W765" s="57"/>
    </row>
    <row r="766" spans="1:23" s="48" customFormat="1" ht="45" x14ac:dyDescent="0.25">
      <c r="A766" s="49">
        <v>4</v>
      </c>
      <c r="B766" s="50" t="s">
        <v>772</v>
      </c>
      <c r="C766" s="49" t="s">
        <v>42</v>
      </c>
      <c r="D766" s="49" t="s">
        <v>728</v>
      </c>
      <c r="E766" s="49" t="s">
        <v>39</v>
      </c>
      <c r="F766" s="49" t="s">
        <v>64</v>
      </c>
      <c r="G766" s="51">
        <v>2</v>
      </c>
      <c r="H766" s="51">
        <v>1</v>
      </c>
      <c r="I766" s="52">
        <v>870.33</v>
      </c>
      <c r="J766" s="52">
        <v>726.3</v>
      </c>
      <c r="K766" s="52">
        <v>685.3</v>
      </c>
      <c r="L766" s="53">
        <v>34</v>
      </c>
      <c r="M766" s="52">
        <f t="shared" si="162"/>
        <v>140272.34</v>
      </c>
      <c r="N766" s="52">
        <v>0</v>
      </c>
      <c r="O766" s="52">
        <v>0</v>
      </c>
      <c r="P766" s="52">
        <v>0</v>
      </c>
      <c r="Q766" s="52">
        <f>'Таблица 3 '!C757</f>
        <v>140272.34</v>
      </c>
      <c r="R766" s="52">
        <f t="shared" si="163"/>
        <v>140272.34</v>
      </c>
      <c r="S766" s="52">
        <v>0</v>
      </c>
      <c r="T766" s="54">
        <f t="shared" si="159"/>
        <v>193.13278259672313</v>
      </c>
      <c r="U766" s="54">
        <v>193.13</v>
      </c>
      <c r="V766" s="56" t="s">
        <v>496</v>
      </c>
      <c r="W766" s="57"/>
    </row>
    <row r="767" spans="1:23" s="40" customFormat="1" ht="22.15" customHeight="1" x14ac:dyDescent="0.25">
      <c r="A767" s="329" t="s">
        <v>371</v>
      </c>
      <c r="B767" s="329"/>
      <c r="C767" s="42" t="s">
        <v>38</v>
      </c>
      <c r="D767" s="42" t="s">
        <v>38</v>
      </c>
      <c r="E767" s="42" t="s">
        <v>38</v>
      </c>
      <c r="F767" s="42" t="s">
        <v>38</v>
      </c>
      <c r="G767" s="43" t="s">
        <v>38</v>
      </c>
      <c r="H767" s="43" t="s">
        <v>38</v>
      </c>
      <c r="I767" s="44">
        <f>SUM(I768:I775)</f>
        <v>19362.77</v>
      </c>
      <c r="J767" s="44">
        <f t="shared" ref="J767:S767" si="164">SUM(J768:J775)</f>
        <v>16678.239999999998</v>
      </c>
      <c r="K767" s="44">
        <f t="shared" si="164"/>
        <v>15716.599999999999</v>
      </c>
      <c r="L767" s="45">
        <f t="shared" si="164"/>
        <v>477</v>
      </c>
      <c r="M767" s="44">
        <f t="shared" si="164"/>
        <v>27007006.989999998</v>
      </c>
      <c r="N767" s="44">
        <f t="shared" si="164"/>
        <v>0</v>
      </c>
      <c r="O767" s="44">
        <f t="shared" si="164"/>
        <v>0</v>
      </c>
      <c r="P767" s="44">
        <f t="shared" si="164"/>
        <v>0</v>
      </c>
      <c r="Q767" s="44">
        <f t="shared" si="164"/>
        <v>27007006.989999998</v>
      </c>
      <c r="R767" s="44">
        <f t="shared" si="164"/>
        <v>27007006.989999998</v>
      </c>
      <c r="S767" s="44">
        <f t="shared" si="164"/>
        <v>0</v>
      </c>
      <c r="T767" s="46" t="s">
        <v>39</v>
      </c>
      <c r="U767" s="46" t="s">
        <v>39</v>
      </c>
      <c r="V767" s="47" t="s">
        <v>39</v>
      </c>
      <c r="W767" s="57"/>
    </row>
    <row r="768" spans="1:23" s="48" customFormat="1" ht="45" x14ac:dyDescent="0.25">
      <c r="A768" s="49">
        <v>1</v>
      </c>
      <c r="B768" s="50" t="s">
        <v>773</v>
      </c>
      <c r="C768" s="49" t="s">
        <v>42</v>
      </c>
      <c r="D768" s="49">
        <v>1976</v>
      </c>
      <c r="E768" s="49" t="s">
        <v>38</v>
      </c>
      <c r="F768" s="49" t="s">
        <v>64</v>
      </c>
      <c r="G768" s="51">
        <v>2</v>
      </c>
      <c r="H768" s="51">
        <v>2</v>
      </c>
      <c r="I768" s="52">
        <v>747.5</v>
      </c>
      <c r="J768" s="52">
        <v>728.7</v>
      </c>
      <c r="K768" s="52">
        <v>687.7</v>
      </c>
      <c r="L768" s="53">
        <v>17</v>
      </c>
      <c r="M768" s="52">
        <f t="shared" si="162"/>
        <v>1703763.01</v>
      </c>
      <c r="N768" s="52">
        <v>0</v>
      </c>
      <c r="O768" s="52">
        <v>0</v>
      </c>
      <c r="P768" s="52">
        <v>0</v>
      </c>
      <c r="Q768" s="52">
        <f>'Таблица 3 '!C759</f>
        <v>1703763.01</v>
      </c>
      <c r="R768" s="52">
        <f t="shared" si="163"/>
        <v>1703763.01</v>
      </c>
      <c r="S768" s="52">
        <v>0</v>
      </c>
      <c r="T768" s="54">
        <f t="shared" si="159"/>
        <v>2338.0856456703718</v>
      </c>
      <c r="U768" s="54">
        <v>2338.09</v>
      </c>
      <c r="V768" s="56" t="s">
        <v>496</v>
      </c>
      <c r="W768" s="57"/>
    </row>
    <row r="769" spans="1:23" s="48" customFormat="1" ht="45" x14ac:dyDescent="0.25">
      <c r="A769" s="49">
        <v>2</v>
      </c>
      <c r="B769" s="50" t="s">
        <v>372</v>
      </c>
      <c r="C769" s="49" t="s">
        <v>42</v>
      </c>
      <c r="D769" s="49">
        <v>1982</v>
      </c>
      <c r="E769" s="49" t="s">
        <v>39</v>
      </c>
      <c r="F769" s="49" t="s">
        <v>43</v>
      </c>
      <c r="G769" s="51">
        <v>5</v>
      </c>
      <c r="H769" s="51">
        <v>5</v>
      </c>
      <c r="I769" s="52">
        <v>3754</v>
      </c>
      <c r="J769" s="52">
        <v>3003.2</v>
      </c>
      <c r="K769" s="52">
        <v>3003.2</v>
      </c>
      <c r="L769" s="53">
        <v>170</v>
      </c>
      <c r="M769" s="52">
        <f t="shared" si="162"/>
        <v>12430397.91</v>
      </c>
      <c r="N769" s="52">
        <v>0</v>
      </c>
      <c r="O769" s="52">
        <v>0</v>
      </c>
      <c r="P769" s="52">
        <v>0</v>
      </c>
      <c r="Q769" s="52">
        <f>'Таблица 3 '!C760</f>
        <v>12430397.91</v>
      </c>
      <c r="R769" s="52">
        <f t="shared" si="163"/>
        <v>12430397.91</v>
      </c>
      <c r="S769" s="52">
        <v>0</v>
      </c>
      <c r="T769" s="54">
        <f t="shared" si="159"/>
        <v>4139.050982285562</v>
      </c>
      <c r="U769" s="54">
        <v>4139.05</v>
      </c>
      <c r="V769" s="56" t="s">
        <v>496</v>
      </c>
      <c r="W769" s="57"/>
    </row>
    <row r="770" spans="1:23" s="48" customFormat="1" ht="45" x14ac:dyDescent="0.25">
      <c r="A770" s="49">
        <v>3</v>
      </c>
      <c r="B770" s="50" t="s">
        <v>774</v>
      </c>
      <c r="C770" s="49" t="s">
        <v>42</v>
      </c>
      <c r="D770" s="49">
        <v>1995</v>
      </c>
      <c r="E770" s="49" t="s">
        <v>38</v>
      </c>
      <c r="F770" s="49" t="s">
        <v>64</v>
      </c>
      <c r="G770" s="51">
        <v>5</v>
      </c>
      <c r="H770" s="51">
        <v>4</v>
      </c>
      <c r="I770" s="52">
        <v>4346.05</v>
      </c>
      <c r="J770" s="52">
        <v>4166.16</v>
      </c>
      <c r="K770" s="52">
        <v>4077.95</v>
      </c>
      <c r="L770" s="53">
        <v>80</v>
      </c>
      <c r="M770" s="52">
        <f t="shared" si="162"/>
        <v>3278531.38</v>
      </c>
      <c r="N770" s="52">
        <v>0</v>
      </c>
      <c r="O770" s="52">
        <v>0</v>
      </c>
      <c r="P770" s="52">
        <v>0</v>
      </c>
      <c r="Q770" s="52">
        <f>'Таблица 3 '!C761</f>
        <v>3278531.38</v>
      </c>
      <c r="R770" s="52">
        <f t="shared" si="163"/>
        <v>3278531.38</v>
      </c>
      <c r="S770" s="52">
        <v>0</v>
      </c>
      <c r="T770" s="54">
        <f t="shared" si="159"/>
        <v>786.94322349597712</v>
      </c>
      <c r="U770" s="54">
        <v>786.94</v>
      </c>
      <c r="V770" s="56" t="s">
        <v>496</v>
      </c>
      <c r="W770" s="57"/>
    </row>
    <row r="771" spans="1:23" s="48" customFormat="1" ht="45" x14ac:dyDescent="0.25">
      <c r="A771" s="49">
        <v>4</v>
      </c>
      <c r="B771" s="50" t="s">
        <v>775</v>
      </c>
      <c r="C771" s="49" t="s">
        <v>42</v>
      </c>
      <c r="D771" s="49">
        <v>1988</v>
      </c>
      <c r="E771" s="49" t="s">
        <v>38</v>
      </c>
      <c r="F771" s="49" t="s">
        <v>64</v>
      </c>
      <c r="G771" s="51">
        <v>5</v>
      </c>
      <c r="H771" s="51">
        <v>4</v>
      </c>
      <c r="I771" s="52">
        <v>3166.5</v>
      </c>
      <c r="J771" s="52">
        <v>2809.56</v>
      </c>
      <c r="K771" s="52">
        <v>2566.46</v>
      </c>
      <c r="L771" s="53">
        <v>58</v>
      </c>
      <c r="M771" s="52">
        <f t="shared" si="162"/>
        <v>2647731.2199999997</v>
      </c>
      <c r="N771" s="52">
        <v>0</v>
      </c>
      <c r="O771" s="52">
        <v>0</v>
      </c>
      <c r="P771" s="52">
        <v>0</v>
      </c>
      <c r="Q771" s="52">
        <f>'Таблица 3 '!C762</f>
        <v>2647731.2199999997</v>
      </c>
      <c r="R771" s="52">
        <f t="shared" si="163"/>
        <v>2647731.2199999997</v>
      </c>
      <c r="S771" s="52">
        <v>0</v>
      </c>
      <c r="T771" s="54">
        <f t="shared" si="159"/>
        <v>942.40066772021237</v>
      </c>
      <c r="U771" s="54">
        <v>942.4</v>
      </c>
      <c r="V771" s="56" t="s">
        <v>496</v>
      </c>
      <c r="W771" s="57"/>
    </row>
    <row r="772" spans="1:23" s="48" customFormat="1" ht="45" x14ac:dyDescent="0.25">
      <c r="A772" s="49">
        <v>5</v>
      </c>
      <c r="B772" s="50" t="s">
        <v>776</v>
      </c>
      <c r="C772" s="49" t="s">
        <v>42</v>
      </c>
      <c r="D772" s="49">
        <v>1973</v>
      </c>
      <c r="E772" s="49" t="s">
        <v>38</v>
      </c>
      <c r="F772" s="49" t="s">
        <v>64</v>
      </c>
      <c r="G772" s="51">
        <v>2</v>
      </c>
      <c r="H772" s="51">
        <v>2</v>
      </c>
      <c r="I772" s="52">
        <v>784.31</v>
      </c>
      <c r="J772" s="52">
        <v>681.39</v>
      </c>
      <c r="K772" s="52">
        <v>576.04</v>
      </c>
      <c r="L772" s="53">
        <v>16</v>
      </c>
      <c r="M772" s="52">
        <f t="shared" si="162"/>
        <v>4545788.32</v>
      </c>
      <c r="N772" s="52">
        <v>0</v>
      </c>
      <c r="O772" s="52">
        <v>0</v>
      </c>
      <c r="P772" s="52">
        <v>0</v>
      </c>
      <c r="Q772" s="52">
        <f>'Таблица 3 '!C763</f>
        <v>4545788.32</v>
      </c>
      <c r="R772" s="52">
        <f t="shared" si="163"/>
        <v>4545788.32</v>
      </c>
      <c r="S772" s="52">
        <v>0</v>
      </c>
      <c r="T772" s="54">
        <f t="shared" si="159"/>
        <v>6671.3458078339872</v>
      </c>
      <c r="U772" s="54">
        <v>6671.3458078339872</v>
      </c>
      <c r="V772" s="56" t="s">
        <v>496</v>
      </c>
      <c r="W772" s="57"/>
    </row>
    <row r="773" spans="1:23" s="48" customFormat="1" ht="45" x14ac:dyDescent="0.25">
      <c r="A773" s="49">
        <v>6</v>
      </c>
      <c r="B773" s="50" t="s">
        <v>777</v>
      </c>
      <c r="C773" s="49" t="s">
        <v>42</v>
      </c>
      <c r="D773" s="49">
        <v>1976</v>
      </c>
      <c r="E773" s="49" t="s">
        <v>38</v>
      </c>
      <c r="F773" s="49" t="s">
        <v>64</v>
      </c>
      <c r="G773" s="51">
        <v>5</v>
      </c>
      <c r="H773" s="51">
        <v>4</v>
      </c>
      <c r="I773" s="52">
        <v>4329.2</v>
      </c>
      <c r="J773" s="52">
        <v>3325.91</v>
      </c>
      <c r="K773" s="52">
        <v>3212.11</v>
      </c>
      <c r="L773" s="53">
        <v>72</v>
      </c>
      <c r="M773" s="52">
        <f t="shared" si="162"/>
        <v>2089280.4</v>
      </c>
      <c r="N773" s="52">
        <v>0</v>
      </c>
      <c r="O773" s="52">
        <v>0</v>
      </c>
      <c r="P773" s="52">
        <v>0</v>
      </c>
      <c r="Q773" s="52">
        <f>'Таблица 3 '!C764</f>
        <v>2089280.4</v>
      </c>
      <c r="R773" s="52">
        <f t="shared" si="163"/>
        <v>2089280.4</v>
      </c>
      <c r="S773" s="52">
        <v>0</v>
      </c>
      <c r="T773" s="54">
        <f t="shared" si="159"/>
        <v>628.18308372746105</v>
      </c>
      <c r="U773" s="54">
        <v>628.17999999999995</v>
      </c>
      <c r="V773" s="56" t="s">
        <v>496</v>
      </c>
      <c r="W773" s="57"/>
    </row>
    <row r="774" spans="1:23" s="48" customFormat="1" ht="45" x14ac:dyDescent="0.25">
      <c r="A774" s="49">
        <v>7</v>
      </c>
      <c r="B774" s="50" t="s">
        <v>778</v>
      </c>
      <c r="C774" s="49" t="s">
        <v>42</v>
      </c>
      <c r="D774" s="49">
        <v>1997</v>
      </c>
      <c r="E774" s="49" t="s">
        <v>38</v>
      </c>
      <c r="F774" s="49" t="s">
        <v>64</v>
      </c>
      <c r="G774" s="51">
        <v>3</v>
      </c>
      <c r="H774" s="51">
        <v>2</v>
      </c>
      <c r="I774" s="52">
        <v>1538.9</v>
      </c>
      <c r="J774" s="52">
        <v>1337.1</v>
      </c>
      <c r="K774" s="52">
        <v>1007.5</v>
      </c>
      <c r="L774" s="53">
        <v>33</v>
      </c>
      <c r="M774" s="52">
        <f t="shared" si="162"/>
        <v>162668.17000000001</v>
      </c>
      <c r="N774" s="52">
        <v>0</v>
      </c>
      <c r="O774" s="52">
        <v>0</v>
      </c>
      <c r="P774" s="52">
        <v>0</v>
      </c>
      <c r="Q774" s="52">
        <f>'Таблица 3 '!C765</f>
        <v>162668.17000000001</v>
      </c>
      <c r="R774" s="52">
        <f t="shared" si="163"/>
        <v>162668.17000000001</v>
      </c>
      <c r="S774" s="52">
        <v>0</v>
      </c>
      <c r="T774" s="54">
        <f t="shared" si="159"/>
        <v>121.65744521726126</v>
      </c>
      <c r="U774" s="54">
        <v>121.66</v>
      </c>
      <c r="V774" s="56" t="s">
        <v>496</v>
      </c>
      <c r="W774" s="57"/>
    </row>
    <row r="775" spans="1:23" s="48" customFormat="1" ht="45" x14ac:dyDescent="0.25">
      <c r="A775" s="49">
        <v>8</v>
      </c>
      <c r="B775" s="50" t="s">
        <v>779</v>
      </c>
      <c r="C775" s="49" t="s">
        <v>42</v>
      </c>
      <c r="D775" s="49">
        <v>1966</v>
      </c>
      <c r="E775" s="49" t="s">
        <v>38</v>
      </c>
      <c r="F775" s="49" t="s">
        <v>64</v>
      </c>
      <c r="G775" s="51">
        <v>2</v>
      </c>
      <c r="H775" s="51">
        <v>2</v>
      </c>
      <c r="I775" s="52">
        <v>696.31</v>
      </c>
      <c r="J775" s="52">
        <v>626.22</v>
      </c>
      <c r="K775" s="52">
        <v>585.64</v>
      </c>
      <c r="L775" s="53">
        <v>31</v>
      </c>
      <c r="M775" s="52">
        <f t="shared" si="162"/>
        <v>148846.57999999999</v>
      </c>
      <c r="N775" s="52">
        <v>0</v>
      </c>
      <c r="O775" s="52">
        <v>0</v>
      </c>
      <c r="P775" s="52">
        <v>0</v>
      </c>
      <c r="Q775" s="52">
        <f>'Таблица 3 '!C766</f>
        <v>148846.57999999999</v>
      </c>
      <c r="R775" s="52">
        <f t="shared" si="163"/>
        <v>148846.57999999999</v>
      </c>
      <c r="S775" s="52">
        <v>0</v>
      </c>
      <c r="T775" s="54">
        <f t="shared" si="159"/>
        <v>237.69055603462039</v>
      </c>
      <c r="U775" s="54">
        <v>237.69</v>
      </c>
      <c r="V775" s="56" t="s">
        <v>496</v>
      </c>
      <c r="W775" s="57"/>
    </row>
    <row r="776" spans="1:23" s="40" customFormat="1" ht="22.9" customHeight="1" x14ac:dyDescent="0.25">
      <c r="A776" s="329" t="s">
        <v>379</v>
      </c>
      <c r="B776" s="329"/>
      <c r="C776" s="42" t="s">
        <v>38</v>
      </c>
      <c r="D776" s="42" t="s">
        <v>38</v>
      </c>
      <c r="E776" s="42" t="s">
        <v>38</v>
      </c>
      <c r="F776" s="42" t="s">
        <v>38</v>
      </c>
      <c r="G776" s="43" t="s">
        <v>38</v>
      </c>
      <c r="H776" s="43" t="s">
        <v>38</v>
      </c>
      <c r="I776" s="44">
        <f>I777</f>
        <v>883</v>
      </c>
      <c r="J776" s="44">
        <f t="shared" ref="J776:S776" si="165">J777</f>
        <v>602.35</v>
      </c>
      <c r="K776" s="44">
        <f t="shared" si="165"/>
        <v>602.35</v>
      </c>
      <c r="L776" s="45">
        <f t="shared" si="165"/>
        <v>33</v>
      </c>
      <c r="M776" s="44">
        <f t="shared" si="165"/>
        <v>989757.6</v>
      </c>
      <c r="N776" s="44">
        <f t="shared" si="165"/>
        <v>0</v>
      </c>
      <c r="O776" s="44">
        <f t="shared" si="165"/>
        <v>0</v>
      </c>
      <c r="P776" s="44">
        <f t="shared" si="165"/>
        <v>0</v>
      </c>
      <c r="Q776" s="44">
        <f t="shared" si="165"/>
        <v>989757.6</v>
      </c>
      <c r="R776" s="44">
        <f t="shared" si="165"/>
        <v>989757.6</v>
      </c>
      <c r="S776" s="44">
        <f t="shared" si="165"/>
        <v>0</v>
      </c>
      <c r="T776" s="46" t="s">
        <v>39</v>
      </c>
      <c r="U776" s="46" t="s">
        <v>39</v>
      </c>
      <c r="V776" s="47" t="s">
        <v>39</v>
      </c>
      <c r="W776" s="57"/>
    </row>
    <row r="777" spans="1:23" s="48" customFormat="1" ht="45" x14ac:dyDescent="0.25">
      <c r="A777" s="49">
        <v>1</v>
      </c>
      <c r="B777" s="50" t="s">
        <v>380</v>
      </c>
      <c r="C777" s="49" t="s">
        <v>42</v>
      </c>
      <c r="D777" s="49">
        <v>1984</v>
      </c>
      <c r="E777" s="49">
        <v>2018</v>
      </c>
      <c r="F777" s="49" t="s">
        <v>49</v>
      </c>
      <c r="G777" s="51">
        <v>2</v>
      </c>
      <c r="H777" s="51">
        <v>2</v>
      </c>
      <c r="I777" s="52">
        <v>883</v>
      </c>
      <c r="J777" s="52">
        <v>602.35</v>
      </c>
      <c r="K777" s="52">
        <v>602.35</v>
      </c>
      <c r="L777" s="53">
        <v>33</v>
      </c>
      <c r="M777" s="52">
        <f t="shared" si="162"/>
        <v>989757.6</v>
      </c>
      <c r="N777" s="52">
        <v>0</v>
      </c>
      <c r="O777" s="52">
        <v>0</v>
      </c>
      <c r="P777" s="52">
        <v>0</v>
      </c>
      <c r="Q777" s="52">
        <f>'Таблица 3 '!C768</f>
        <v>989757.6</v>
      </c>
      <c r="R777" s="52">
        <f t="shared" si="163"/>
        <v>989757.6</v>
      </c>
      <c r="S777" s="52">
        <v>0</v>
      </c>
      <c r="T777" s="54">
        <f t="shared" si="159"/>
        <v>1643.1602888685979</v>
      </c>
      <c r="U777" s="54">
        <v>1643.16</v>
      </c>
      <c r="V777" s="56" t="s">
        <v>496</v>
      </c>
      <c r="W777" s="57"/>
    </row>
    <row r="778" spans="1:23" s="40" customFormat="1" ht="33" customHeight="1" x14ac:dyDescent="0.25">
      <c r="A778" s="329" t="s">
        <v>398</v>
      </c>
      <c r="B778" s="329"/>
      <c r="C778" s="42" t="s">
        <v>38</v>
      </c>
      <c r="D778" s="42" t="s">
        <v>38</v>
      </c>
      <c r="E778" s="42" t="s">
        <v>38</v>
      </c>
      <c r="F778" s="42" t="s">
        <v>38</v>
      </c>
      <c r="G778" s="43" t="s">
        <v>38</v>
      </c>
      <c r="H778" s="43" t="s">
        <v>38</v>
      </c>
      <c r="I778" s="44">
        <f>I779+I790</f>
        <v>25783.97</v>
      </c>
      <c r="J778" s="44">
        <f t="shared" ref="J778:S778" si="166">J779+J790</f>
        <v>21188.5</v>
      </c>
      <c r="K778" s="44">
        <f t="shared" si="166"/>
        <v>20552.97</v>
      </c>
      <c r="L778" s="45">
        <f t="shared" si="166"/>
        <v>1076</v>
      </c>
      <c r="M778" s="44">
        <f t="shared" si="166"/>
        <v>17860302.800000001</v>
      </c>
      <c r="N778" s="44">
        <f t="shared" si="166"/>
        <v>0</v>
      </c>
      <c r="O778" s="44">
        <f t="shared" si="166"/>
        <v>0</v>
      </c>
      <c r="P778" s="44">
        <f t="shared" si="166"/>
        <v>0</v>
      </c>
      <c r="Q778" s="44">
        <f t="shared" si="166"/>
        <v>17860302.800000001</v>
      </c>
      <c r="R778" s="44">
        <f t="shared" si="166"/>
        <v>17860302.800000001</v>
      </c>
      <c r="S778" s="44">
        <f t="shared" si="166"/>
        <v>0</v>
      </c>
      <c r="T778" s="46" t="s">
        <v>39</v>
      </c>
      <c r="U778" s="46" t="s">
        <v>39</v>
      </c>
      <c r="V778" s="47" t="s">
        <v>39</v>
      </c>
      <c r="W778" s="57"/>
    </row>
    <row r="779" spans="1:23" s="40" customFormat="1" ht="24" customHeight="1" x14ac:dyDescent="0.25">
      <c r="A779" s="329" t="s">
        <v>399</v>
      </c>
      <c r="B779" s="329"/>
      <c r="C779" s="42" t="s">
        <v>38</v>
      </c>
      <c r="D779" s="42" t="s">
        <v>38</v>
      </c>
      <c r="E779" s="42" t="s">
        <v>38</v>
      </c>
      <c r="F779" s="42" t="s">
        <v>38</v>
      </c>
      <c r="G779" s="43" t="s">
        <v>38</v>
      </c>
      <c r="H779" s="43" t="s">
        <v>38</v>
      </c>
      <c r="I779" s="44">
        <f>SUM(I780:I789)</f>
        <v>10310.870000000001</v>
      </c>
      <c r="J779" s="44">
        <f t="shared" ref="J779:S779" si="167">SUM(J780:J789)</f>
        <v>9827.7999999999993</v>
      </c>
      <c r="K779" s="44">
        <f t="shared" si="167"/>
        <v>9290.4699999999993</v>
      </c>
      <c r="L779" s="45">
        <f t="shared" si="167"/>
        <v>562</v>
      </c>
      <c r="M779" s="44">
        <f t="shared" si="167"/>
        <v>16867416.09</v>
      </c>
      <c r="N779" s="44">
        <f t="shared" si="167"/>
        <v>0</v>
      </c>
      <c r="O779" s="44">
        <f t="shared" si="167"/>
        <v>0</v>
      </c>
      <c r="P779" s="44">
        <f t="shared" si="167"/>
        <v>0</v>
      </c>
      <c r="Q779" s="44">
        <f t="shared" si="167"/>
        <v>16867416.09</v>
      </c>
      <c r="R779" s="44">
        <f t="shared" si="167"/>
        <v>16867416.09</v>
      </c>
      <c r="S779" s="44">
        <f t="shared" si="167"/>
        <v>0</v>
      </c>
      <c r="T779" s="46" t="s">
        <v>39</v>
      </c>
      <c r="U779" s="46" t="s">
        <v>39</v>
      </c>
      <c r="V779" s="47" t="s">
        <v>39</v>
      </c>
      <c r="W779" s="57"/>
    </row>
    <row r="780" spans="1:23" s="48" customFormat="1" ht="45" x14ac:dyDescent="0.25">
      <c r="A780" s="49">
        <v>1</v>
      </c>
      <c r="B780" s="50" t="s">
        <v>780</v>
      </c>
      <c r="C780" s="49" t="s">
        <v>42</v>
      </c>
      <c r="D780" s="49" t="s">
        <v>89</v>
      </c>
      <c r="E780" s="49">
        <v>2021</v>
      </c>
      <c r="F780" s="49" t="s">
        <v>64</v>
      </c>
      <c r="G780" s="51">
        <v>2</v>
      </c>
      <c r="H780" s="51">
        <v>2</v>
      </c>
      <c r="I780" s="52">
        <v>281.5</v>
      </c>
      <c r="J780" s="52">
        <v>281.5</v>
      </c>
      <c r="K780" s="52">
        <v>281.5</v>
      </c>
      <c r="L780" s="53">
        <v>38</v>
      </c>
      <c r="M780" s="52">
        <f t="shared" ref="M780:M839" si="168">SUM(N780:Q780)</f>
        <v>6288.66</v>
      </c>
      <c r="N780" s="52">
        <v>0</v>
      </c>
      <c r="O780" s="52">
        <v>0</v>
      </c>
      <c r="P780" s="52">
        <v>0</v>
      </c>
      <c r="Q780" s="52">
        <f>'Таблица 3 '!C771</f>
        <v>6288.66</v>
      </c>
      <c r="R780" s="52">
        <f t="shared" ref="R780:R839" si="169">Q780</f>
        <v>6288.66</v>
      </c>
      <c r="S780" s="52">
        <v>0</v>
      </c>
      <c r="T780" s="54">
        <f t="shared" si="159"/>
        <v>22.339822380106572</v>
      </c>
      <c r="U780" s="54">
        <v>22.34</v>
      </c>
      <c r="V780" s="56" t="s">
        <v>496</v>
      </c>
      <c r="W780" s="57"/>
    </row>
    <row r="781" spans="1:23" s="48" customFormat="1" ht="45" x14ac:dyDescent="0.25">
      <c r="A781" s="49">
        <v>2</v>
      </c>
      <c r="B781" s="50" t="s">
        <v>781</v>
      </c>
      <c r="C781" s="49" t="s">
        <v>42</v>
      </c>
      <c r="D781" s="49">
        <v>1972</v>
      </c>
      <c r="E781" s="49" t="s">
        <v>39</v>
      </c>
      <c r="F781" s="49" t="s">
        <v>43</v>
      </c>
      <c r="G781" s="51">
        <v>2</v>
      </c>
      <c r="H781" s="51">
        <v>2</v>
      </c>
      <c r="I781" s="52">
        <v>816.56</v>
      </c>
      <c r="J781" s="52">
        <v>736</v>
      </c>
      <c r="K781" s="52">
        <v>734.9</v>
      </c>
      <c r="L781" s="53">
        <v>31</v>
      </c>
      <c r="M781" s="52">
        <f t="shared" si="168"/>
        <v>2995580.3</v>
      </c>
      <c r="N781" s="52">
        <v>0</v>
      </c>
      <c r="O781" s="52">
        <v>0</v>
      </c>
      <c r="P781" s="52">
        <v>0</v>
      </c>
      <c r="Q781" s="52">
        <f>'Таблица 3 '!C772</f>
        <v>2995580.3</v>
      </c>
      <c r="R781" s="52">
        <f t="shared" si="169"/>
        <v>2995580.3</v>
      </c>
      <c r="S781" s="52">
        <v>0</v>
      </c>
      <c r="T781" s="54">
        <f t="shared" si="159"/>
        <v>4070.0819293478257</v>
      </c>
      <c r="U781" s="54">
        <v>4070.08</v>
      </c>
      <c r="V781" s="56" t="s">
        <v>496</v>
      </c>
      <c r="W781" s="57"/>
    </row>
    <row r="782" spans="1:23" s="48" customFormat="1" ht="45" x14ac:dyDescent="0.25">
      <c r="A782" s="49">
        <v>3</v>
      </c>
      <c r="B782" s="50" t="s">
        <v>782</v>
      </c>
      <c r="C782" s="49" t="s">
        <v>42</v>
      </c>
      <c r="D782" s="49">
        <v>1974</v>
      </c>
      <c r="E782" s="49" t="s">
        <v>39</v>
      </c>
      <c r="F782" s="49" t="s">
        <v>43</v>
      </c>
      <c r="G782" s="51">
        <v>2</v>
      </c>
      <c r="H782" s="51">
        <v>2</v>
      </c>
      <c r="I782" s="52">
        <v>809.03</v>
      </c>
      <c r="J782" s="52">
        <v>809.03</v>
      </c>
      <c r="K782" s="52">
        <v>484.3</v>
      </c>
      <c r="L782" s="53">
        <v>28</v>
      </c>
      <c r="M782" s="52">
        <f t="shared" si="168"/>
        <v>2666083.2000000002</v>
      </c>
      <c r="N782" s="52">
        <v>0</v>
      </c>
      <c r="O782" s="52">
        <v>0</v>
      </c>
      <c r="P782" s="52">
        <v>0</v>
      </c>
      <c r="Q782" s="52">
        <f>'Таблица 3 '!C773</f>
        <v>2666083.2000000002</v>
      </c>
      <c r="R782" s="52">
        <f t="shared" si="169"/>
        <v>2666083.2000000002</v>
      </c>
      <c r="S782" s="52">
        <v>0</v>
      </c>
      <c r="T782" s="54">
        <f t="shared" si="159"/>
        <v>3295.4070924440384</v>
      </c>
      <c r="U782" s="54">
        <v>3295.41</v>
      </c>
      <c r="V782" s="56" t="s">
        <v>496</v>
      </c>
      <c r="W782" s="57"/>
    </row>
    <row r="783" spans="1:23" s="48" customFormat="1" ht="45" x14ac:dyDescent="0.25">
      <c r="A783" s="49">
        <v>4</v>
      </c>
      <c r="B783" s="50" t="s">
        <v>400</v>
      </c>
      <c r="C783" s="49" t="s">
        <v>42</v>
      </c>
      <c r="D783" s="49" t="s">
        <v>388</v>
      </c>
      <c r="E783" s="49">
        <v>2020</v>
      </c>
      <c r="F783" s="49" t="s">
        <v>64</v>
      </c>
      <c r="G783" s="51">
        <v>2</v>
      </c>
      <c r="H783" s="51">
        <v>2</v>
      </c>
      <c r="I783" s="52">
        <v>576</v>
      </c>
      <c r="J783" s="52">
        <v>779.3</v>
      </c>
      <c r="K783" s="52">
        <v>779.3</v>
      </c>
      <c r="L783" s="53">
        <v>24</v>
      </c>
      <c r="M783" s="52">
        <f t="shared" si="168"/>
        <v>843387.61</v>
      </c>
      <c r="N783" s="52">
        <v>0</v>
      </c>
      <c r="O783" s="52">
        <v>0</v>
      </c>
      <c r="P783" s="52">
        <v>0</v>
      </c>
      <c r="Q783" s="52">
        <f>'Таблица 3 '!C774</f>
        <v>843387.61</v>
      </c>
      <c r="R783" s="52">
        <f t="shared" si="169"/>
        <v>843387.61</v>
      </c>
      <c r="S783" s="52">
        <v>0</v>
      </c>
      <c r="T783" s="54">
        <f t="shared" si="159"/>
        <v>1082.237405363788</v>
      </c>
      <c r="U783" s="54">
        <v>877.7</v>
      </c>
      <c r="V783" s="56" t="s">
        <v>496</v>
      </c>
      <c r="W783" s="57"/>
    </row>
    <row r="784" spans="1:23" s="48" customFormat="1" ht="45" x14ac:dyDescent="0.25">
      <c r="A784" s="49">
        <v>5</v>
      </c>
      <c r="B784" s="50" t="s">
        <v>783</v>
      </c>
      <c r="C784" s="49" t="s">
        <v>42</v>
      </c>
      <c r="D784" s="49" t="s">
        <v>129</v>
      </c>
      <c r="E784" s="49">
        <v>2021</v>
      </c>
      <c r="F784" s="49" t="s">
        <v>64</v>
      </c>
      <c r="G784" s="51">
        <v>2</v>
      </c>
      <c r="H784" s="51">
        <v>2</v>
      </c>
      <c r="I784" s="52">
        <v>572.28</v>
      </c>
      <c r="J784" s="52">
        <v>639.38</v>
      </c>
      <c r="K784" s="52">
        <v>639.38</v>
      </c>
      <c r="L784" s="53">
        <v>29</v>
      </c>
      <c r="M784" s="52">
        <f t="shared" si="168"/>
        <v>1837699.31</v>
      </c>
      <c r="N784" s="52">
        <v>0</v>
      </c>
      <c r="O784" s="52">
        <v>0</v>
      </c>
      <c r="P784" s="52">
        <v>0</v>
      </c>
      <c r="Q784" s="52">
        <f>'Таблица 3 '!C775</f>
        <v>1837699.31</v>
      </c>
      <c r="R784" s="52">
        <f t="shared" si="169"/>
        <v>1837699.31</v>
      </c>
      <c r="S784" s="52">
        <v>0</v>
      </c>
      <c r="T784" s="54">
        <f t="shared" si="159"/>
        <v>2874.1895429947763</v>
      </c>
      <c r="U784" s="54">
        <v>3183</v>
      </c>
      <c r="V784" s="56" t="s">
        <v>496</v>
      </c>
      <c r="W784" s="57"/>
    </row>
    <row r="785" spans="1:23" s="48" customFormat="1" ht="45" x14ac:dyDescent="0.25">
      <c r="A785" s="49">
        <v>6</v>
      </c>
      <c r="B785" s="50" t="s">
        <v>401</v>
      </c>
      <c r="C785" s="49" t="s">
        <v>42</v>
      </c>
      <c r="D785" s="49" t="s">
        <v>318</v>
      </c>
      <c r="E785" s="49" t="s">
        <v>39</v>
      </c>
      <c r="F785" s="49" t="s">
        <v>64</v>
      </c>
      <c r="G785" s="51">
        <v>2</v>
      </c>
      <c r="H785" s="51">
        <v>3</v>
      </c>
      <c r="I785" s="52">
        <v>923</v>
      </c>
      <c r="J785" s="52">
        <v>906.9</v>
      </c>
      <c r="K785" s="52">
        <v>906.9</v>
      </c>
      <c r="L785" s="53">
        <v>51</v>
      </c>
      <c r="M785" s="52">
        <f t="shared" si="168"/>
        <v>6654271.7000000002</v>
      </c>
      <c r="N785" s="52">
        <v>0</v>
      </c>
      <c r="O785" s="52">
        <v>0</v>
      </c>
      <c r="P785" s="52">
        <v>0</v>
      </c>
      <c r="Q785" s="52">
        <f>'Таблица 3 '!C776</f>
        <v>6654271.7000000002</v>
      </c>
      <c r="R785" s="52">
        <f t="shared" si="169"/>
        <v>6654271.7000000002</v>
      </c>
      <c r="S785" s="52">
        <v>0</v>
      </c>
      <c r="T785" s="54">
        <f t="shared" si="159"/>
        <v>7337.3819605248655</v>
      </c>
      <c r="U785" s="54">
        <v>7136.68</v>
      </c>
      <c r="V785" s="56" t="s">
        <v>496</v>
      </c>
      <c r="W785" s="57"/>
    </row>
    <row r="786" spans="1:23" s="48" customFormat="1" ht="45" x14ac:dyDescent="0.25">
      <c r="A786" s="49">
        <v>7</v>
      </c>
      <c r="B786" s="50" t="s">
        <v>402</v>
      </c>
      <c r="C786" s="49" t="s">
        <v>42</v>
      </c>
      <c r="D786" s="49" t="s">
        <v>56</v>
      </c>
      <c r="E786" s="49" t="s">
        <v>39</v>
      </c>
      <c r="F786" s="49" t="s">
        <v>49</v>
      </c>
      <c r="G786" s="51">
        <v>5</v>
      </c>
      <c r="H786" s="51">
        <v>6</v>
      </c>
      <c r="I786" s="52">
        <v>4723.3999999999996</v>
      </c>
      <c r="J786" s="52">
        <v>4385.3900000000003</v>
      </c>
      <c r="K786" s="52">
        <v>4173.8900000000003</v>
      </c>
      <c r="L786" s="53">
        <v>263</v>
      </c>
      <c r="M786" s="52">
        <f t="shared" si="168"/>
        <v>760460.79</v>
      </c>
      <c r="N786" s="52">
        <v>0</v>
      </c>
      <c r="O786" s="52">
        <v>0</v>
      </c>
      <c r="P786" s="52">
        <v>0</v>
      </c>
      <c r="Q786" s="52">
        <f>'Таблица 3 '!C777</f>
        <v>760460.79</v>
      </c>
      <c r="R786" s="52">
        <f t="shared" si="169"/>
        <v>760460.79</v>
      </c>
      <c r="S786" s="52">
        <v>0</v>
      </c>
      <c r="T786" s="54">
        <f t="shared" si="159"/>
        <v>173.40779041316736</v>
      </c>
      <c r="U786" s="54">
        <v>173.41</v>
      </c>
      <c r="V786" s="56" t="s">
        <v>496</v>
      </c>
      <c r="W786" s="57"/>
    </row>
    <row r="787" spans="1:23" s="48" customFormat="1" ht="45" x14ac:dyDescent="0.25">
      <c r="A787" s="49">
        <v>8</v>
      </c>
      <c r="B787" s="50" t="s">
        <v>403</v>
      </c>
      <c r="C787" s="49" t="s">
        <v>42</v>
      </c>
      <c r="D787" s="49" t="s">
        <v>72</v>
      </c>
      <c r="E787" s="49">
        <v>2020</v>
      </c>
      <c r="F787" s="49" t="s">
        <v>49</v>
      </c>
      <c r="G787" s="51">
        <v>2</v>
      </c>
      <c r="H787" s="51">
        <v>3</v>
      </c>
      <c r="I787" s="52">
        <v>534.4</v>
      </c>
      <c r="J787" s="52">
        <v>495.3</v>
      </c>
      <c r="K787" s="52">
        <v>495.3</v>
      </c>
      <c r="L787" s="53">
        <v>36</v>
      </c>
      <c r="M787" s="52">
        <f t="shared" si="168"/>
        <v>947735</v>
      </c>
      <c r="N787" s="52">
        <v>0</v>
      </c>
      <c r="O787" s="52">
        <v>0</v>
      </c>
      <c r="P787" s="52">
        <v>0</v>
      </c>
      <c r="Q787" s="52">
        <f>'Таблица 3 '!C778</f>
        <v>947735</v>
      </c>
      <c r="R787" s="52">
        <f t="shared" si="169"/>
        <v>947735</v>
      </c>
      <c r="S787" s="52">
        <v>0</v>
      </c>
      <c r="T787" s="54">
        <f t="shared" si="159"/>
        <v>1913.4564910155461</v>
      </c>
      <c r="U787" s="54">
        <v>2241.48</v>
      </c>
      <c r="V787" s="56" t="s">
        <v>496</v>
      </c>
      <c r="W787" s="57"/>
    </row>
    <row r="788" spans="1:23" s="48" customFormat="1" ht="45" x14ac:dyDescent="0.25">
      <c r="A788" s="49">
        <v>9</v>
      </c>
      <c r="B788" s="50" t="s">
        <v>784</v>
      </c>
      <c r="C788" s="49" t="s">
        <v>42</v>
      </c>
      <c r="D788" s="49">
        <v>1963</v>
      </c>
      <c r="E788" s="49">
        <v>2021</v>
      </c>
      <c r="F788" s="49" t="s">
        <v>64</v>
      </c>
      <c r="G788" s="51">
        <v>2</v>
      </c>
      <c r="H788" s="51">
        <v>2</v>
      </c>
      <c r="I788" s="52">
        <v>536.6</v>
      </c>
      <c r="J788" s="52">
        <v>494.9</v>
      </c>
      <c r="K788" s="52">
        <v>494.9</v>
      </c>
      <c r="L788" s="53">
        <v>32</v>
      </c>
      <c r="M788" s="52">
        <f t="shared" si="168"/>
        <v>8870.9</v>
      </c>
      <c r="N788" s="52">
        <v>0</v>
      </c>
      <c r="O788" s="52">
        <v>0</v>
      </c>
      <c r="P788" s="52">
        <v>0</v>
      </c>
      <c r="Q788" s="52">
        <f>'Таблица 3 '!C779</f>
        <v>8870.9</v>
      </c>
      <c r="R788" s="52">
        <f t="shared" si="169"/>
        <v>8870.9</v>
      </c>
      <c r="S788" s="52">
        <v>0</v>
      </c>
      <c r="T788" s="54">
        <f t="shared" si="159"/>
        <v>17.924631238634067</v>
      </c>
      <c r="U788" s="54">
        <v>17.920000000000002</v>
      </c>
      <c r="V788" s="56" t="s">
        <v>496</v>
      </c>
      <c r="W788" s="57"/>
    </row>
    <row r="789" spans="1:23" s="48" customFormat="1" ht="45" x14ac:dyDescent="0.25">
      <c r="A789" s="49">
        <v>10</v>
      </c>
      <c r="B789" s="50" t="s">
        <v>785</v>
      </c>
      <c r="C789" s="49" t="s">
        <v>42</v>
      </c>
      <c r="D789" s="49">
        <v>1964</v>
      </c>
      <c r="E789" s="49" t="s">
        <v>38</v>
      </c>
      <c r="F789" s="49" t="s">
        <v>64</v>
      </c>
      <c r="G789" s="51">
        <v>2</v>
      </c>
      <c r="H789" s="51">
        <v>3</v>
      </c>
      <c r="I789" s="52">
        <v>538.1</v>
      </c>
      <c r="J789" s="52">
        <v>300.10000000000002</v>
      </c>
      <c r="K789" s="52">
        <v>300.10000000000002</v>
      </c>
      <c r="L789" s="53">
        <v>30</v>
      </c>
      <c r="M789" s="52">
        <f t="shared" si="168"/>
        <v>147038.62</v>
      </c>
      <c r="N789" s="52">
        <v>0</v>
      </c>
      <c r="O789" s="52">
        <v>0</v>
      </c>
      <c r="P789" s="52">
        <v>0</v>
      </c>
      <c r="Q789" s="52">
        <f>'Таблица 3 '!C780</f>
        <v>147038.62</v>
      </c>
      <c r="R789" s="52">
        <f t="shared" si="169"/>
        <v>147038.62</v>
      </c>
      <c r="S789" s="52">
        <v>0</v>
      </c>
      <c r="T789" s="54">
        <f t="shared" si="159"/>
        <v>489.9654115294901</v>
      </c>
      <c r="U789" s="54">
        <v>571.57000000000005</v>
      </c>
      <c r="V789" s="56" t="s">
        <v>496</v>
      </c>
      <c r="W789" s="57"/>
    </row>
    <row r="790" spans="1:23" s="40" customFormat="1" ht="20.45" customHeight="1" x14ac:dyDescent="0.25">
      <c r="A790" s="329" t="s">
        <v>786</v>
      </c>
      <c r="B790" s="329"/>
      <c r="C790" s="42" t="s">
        <v>38</v>
      </c>
      <c r="D790" s="42" t="s">
        <v>38</v>
      </c>
      <c r="E790" s="42" t="s">
        <v>38</v>
      </c>
      <c r="F790" s="42" t="s">
        <v>38</v>
      </c>
      <c r="G790" s="43" t="s">
        <v>38</v>
      </c>
      <c r="H790" s="43" t="s">
        <v>38</v>
      </c>
      <c r="I790" s="44">
        <f>SUM(I791:I793)</f>
        <v>15473.099999999999</v>
      </c>
      <c r="J790" s="44">
        <f t="shared" ref="J790:S790" si="170">SUM(J791:J793)</f>
        <v>11360.7</v>
      </c>
      <c r="K790" s="44">
        <f t="shared" si="170"/>
        <v>11262.5</v>
      </c>
      <c r="L790" s="45">
        <f t="shared" si="170"/>
        <v>514</v>
      </c>
      <c r="M790" s="44">
        <f t="shared" si="170"/>
        <v>992886.71</v>
      </c>
      <c r="N790" s="44">
        <f t="shared" si="170"/>
        <v>0</v>
      </c>
      <c r="O790" s="44">
        <f t="shared" si="170"/>
        <v>0</v>
      </c>
      <c r="P790" s="44">
        <f t="shared" si="170"/>
        <v>0</v>
      </c>
      <c r="Q790" s="44">
        <f t="shared" si="170"/>
        <v>992886.71</v>
      </c>
      <c r="R790" s="44">
        <f t="shared" si="170"/>
        <v>992886.71</v>
      </c>
      <c r="S790" s="44">
        <f t="shared" si="170"/>
        <v>0</v>
      </c>
      <c r="T790" s="46" t="s">
        <v>39</v>
      </c>
      <c r="U790" s="46" t="s">
        <v>39</v>
      </c>
      <c r="V790" s="47" t="s">
        <v>39</v>
      </c>
      <c r="W790" s="57"/>
    </row>
    <row r="791" spans="1:23" s="48" customFormat="1" ht="45" x14ac:dyDescent="0.25">
      <c r="A791" s="49">
        <v>1</v>
      </c>
      <c r="B791" s="50" t="s">
        <v>787</v>
      </c>
      <c r="C791" s="49" t="s">
        <v>42</v>
      </c>
      <c r="D791" s="49">
        <v>1990</v>
      </c>
      <c r="E791" s="49" t="s">
        <v>38</v>
      </c>
      <c r="F791" s="49" t="s">
        <v>64</v>
      </c>
      <c r="G791" s="51">
        <v>5</v>
      </c>
      <c r="H791" s="51">
        <v>5</v>
      </c>
      <c r="I791" s="52">
        <v>5641.4</v>
      </c>
      <c r="J791" s="52">
        <v>4180.1000000000004</v>
      </c>
      <c r="K791" s="52">
        <v>4180.1000000000004</v>
      </c>
      <c r="L791" s="53">
        <v>188</v>
      </c>
      <c r="M791" s="52">
        <f>SUM(N791:Q791)</f>
        <v>304910.11</v>
      </c>
      <c r="N791" s="52">
        <v>0</v>
      </c>
      <c r="O791" s="52">
        <v>0</v>
      </c>
      <c r="P791" s="52">
        <v>0</v>
      </c>
      <c r="Q791" s="52">
        <f>'Таблица 3 '!C782</f>
        <v>304910.11</v>
      </c>
      <c r="R791" s="52">
        <f>Q791</f>
        <v>304910.11</v>
      </c>
      <c r="S791" s="52">
        <v>0</v>
      </c>
      <c r="T791" s="54">
        <f t="shared" si="159"/>
        <v>72.943257338341184</v>
      </c>
      <c r="U791" s="54">
        <v>72.943257338341184</v>
      </c>
      <c r="V791" s="56" t="s">
        <v>496</v>
      </c>
      <c r="W791" s="57"/>
    </row>
    <row r="792" spans="1:23" s="48" customFormat="1" ht="45" x14ac:dyDescent="0.25">
      <c r="A792" s="49">
        <v>2</v>
      </c>
      <c r="B792" s="50" t="s">
        <v>788</v>
      </c>
      <c r="C792" s="49" t="s">
        <v>42</v>
      </c>
      <c r="D792" s="49">
        <v>1982</v>
      </c>
      <c r="E792" s="49" t="s">
        <v>38</v>
      </c>
      <c r="F792" s="49" t="s">
        <v>53</v>
      </c>
      <c r="G792" s="51">
        <v>5</v>
      </c>
      <c r="H792" s="51">
        <v>4</v>
      </c>
      <c r="I792" s="52">
        <v>3583.7</v>
      </c>
      <c r="J792" s="52">
        <v>2685.3</v>
      </c>
      <c r="K792" s="52">
        <v>2685.3</v>
      </c>
      <c r="L792" s="53">
        <v>136</v>
      </c>
      <c r="M792" s="52">
        <f t="shared" si="168"/>
        <v>301848.55</v>
      </c>
      <c r="N792" s="52">
        <v>0</v>
      </c>
      <c r="O792" s="52">
        <v>0</v>
      </c>
      <c r="P792" s="52">
        <v>0</v>
      </c>
      <c r="Q792" s="52">
        <f>'Таблица 3 '!C783</f>
        <v>301848.55</v>
      </c>
      <c r="R792" s="52">
        <f t="shared" si="169"/>
        <v>301848.55</v>
      </c>
      <c r="S792" s="52">
        <v>0</v>
      </c>
      <c r="T792" s="54">
        <f t="shared" si="159"/>
        <v>112.40775704762967</v>
      </c>
      <c r="U792" s="54">
        <v>112.40775704762967</v>
      </c>
      <c r="V792" s="56" t="s">
        <v>496</v>
      </c>
      <c r="W792" s="57"/>
    </row>
    <row r="793" spans="1:23" s="48" customFormat="1" ht="45" x14ac:dyDescent="0.25">
      <c r="A793" s="49">
        <v>3</v>
      </c>
      <c r="B793" s="50" t="s">
        <v>789</v>
      </c>
      <c r="C793" s="49" t="s">
        <v>42</v>
      </c>
      <c r="D793" s="49">
        <v>1984</v>
      </c>
      <c r="E793" s="49" t="s">
        <v>38</v>
      </c>
      <c r="F793" s="49" t="s">
        <v>53</v>
      </c>
      <c r="G793" s="51">
        <v>5</v>
      </c>
      <c r="H793" s="51">
        <v>6</v>
      </c>
      <c r="I793" s="52">
        <v>6248</v>
      </c>
      <c r="J793" s="52">
        <v>4495.3</v>
      </c>
      <c r="K793" s="52">
        <v>4397.1000000000004</v>
      </c>
      <c r="L793" s="53">
        <v>190</v>
      </c>
      <c r="M793" s="52">
        <f t="shared" si="168"/>
        <v>386128.05</v>
      </c>
      <c r="N793" s="52">
        <v>0</v>
      </c>
      <c r="O793" s="52">
        <v>0</v>
      </c>
      <c r="P793" s="52">
        <v>0</v>
      </c>
      <c r="Q793" s="52">
        <f>'Таблица 3 '!C784</f>
        <v>386128.05</v>
      </c>
      <c r="R793" s="52">
        <f t="shared" si="169"/>
        <v>386128.05</v>
      </c>
      <c r="S793" s="52">
        <v>0</v>
      </c>
      <c r="T793" s="54">
        <f t="shared" si="159"/>
        <v>85.895946877850193</v>
      </c>
      <c r="U793" s="54">
        <v>85.895946877850193</v>
      </c>
      <c r="V793" s="56" t="s">
        <v>496</v>
      </c>
      <c r="W793" s="57"/>
    </row>
    <row r="794" spans="1:23" s="40" customFormat="1" ht="26.45" customHeight="1" x14ac:dyDescent="0.25">
      <c r="A794" s="329" t="s">
        <v>409</v>
      </c>
      <c r="B794" s="329"/>
      <c r="C794" s="42" t="s">
        <v>38</v>
      </c>
      <c r="D794" s="42" t="s">
        <v>38</v>
      </c>
      <c r="E794" s="42" t="s">
        <v>38</v>
      </c>
      <c r="F794" s="42" t="s">
        <v>38</v>
      </c>
      <c r="G794" s="43" t="s">
        <v>38</v>
      </c>
      <c r="H794" s="43" t="s">
        <v>38</v>
      </c>
      <c r="I794" s="44">
        <f>I795</f>
        <v>8079.7999999999993</v>
      </c>
      <c r="J794" s="44">
        <f t="shared" ref="J794:S794" si="171">J795</f>
        <v>6188.3</v>
      </c>
      <c r="K794" s="44">
        <f t="shared" si="171"/>
        <v>2171.3000000000002</v>
      </c>
      <c r="L794" s="45">
        <f t="shared" si="171"/>
        <v>156</v>
      </c>
      <c r="M794" s="44">
        <f t="shared" si="171"/>
        <v>6424033.6200000001</v>
      </c>
      <c r="N794" s="44">
        <f t="shared" si="171"/>
        <v>0</v>
      </c>
      <c r="O794" s="44">
        <f t="shared" si="171"/>
        <v>0</v>
      </c>
      <c r="P794" s="44">
        <f t="shared" si="171"/>
        <v>0</v>
      </c>
      <c r="Q794" s="44">
        <f t="shared" si="171"/>
        <v>6424033.6200000001</v>
      </c>
      <c r="R794" s="44">
        <f t="shared" si="171"/>
        <v>6424033.6200000001</v>
      </c>
      <c r="S794" s="44">
        <f t="shared" si="171"/>
        <v>0</v>
      </c>
      <c r="T794" s="46" t="s">
        <v>39</v>
      </c>
      <c r="U794" s="46" t="s">
        <v>39</v>
      </c>
      <c r="V794" s="47" t="s">
        <v>39</v>
      </c>
      <c r="W794" s="57"/>
    </row>
    <row r="795" spans="1:23" s="40" customFormat="1" ht="24.6" customHeight="1" x14ac:dyDescent="0.25">
      <c r="A795" s="329" t="s">
        <v>410</v>
      </c>
      <c r="B795" s="329"/>
      <c r="C795" s="42" t="s">
        <v>38</v>
      </c>
      <c r="D795" s="42" t="s">
        <v>38</v>
      </c>
      <c r="E795" s="42" t="s">
        <v>38</v>
      </c>
      <c r="F795" s="42" t="s">
        <v>38</v>
      </c>
      <c r="G795" s="43" t="s">
        <v>38</v>
      </c>
      <c r="H795" s="43" t="s">
        <v>38</v>
      </c>
      <c r="I795" s="44">
        <f>SUM(I796:I798)</f>
        <v>8079.7999999999993</v>
      </c>
      <c r="J795" s="44">
        <f t="shared" ref="J795:S795" si="172">SUM(J796:J798)</f>
        <v>6188.3</v>
      </c>
      <c r="K795" s="44">
        <f t="shared" si="172"/>
        <v>2171.3000000000002</v>
      </c>
      <c r="L795" s="45">
        <f t="shared" si="172"/>
        <v>156</v>
      </c>
      <c r="M795" s="44">
        <f t="shared" si="172"/>
        <v>6424033.6200000001</v>
      </c>
      <c r="N795" s="44">
        <f t="shared" si="172"/>
        <v>0</v>
      </c>
      <c r="O795" s="44">
        <f t="shared" si="172"/>
        <v>0</v>
      </c>
      <c r="P795" s="44">
        <f t="shared" si="172"/>
        <v>0</v>
      </c>
      <c r="Q795" s="44">
        <f t="shared" si="172"/>
        <v>6424033.6200000001</v>
      </c>
      <c r="R795" s="44">
        <f t="shared" si="172"/>
        <v>6424033.6200000001</v>
      </c>
      <c r="S795" s="44">
        <f t="shared" si="172"/>
        <v>0</v>
      </c>
      <c r="T795" s="46" t="s">
        <v>39</v>
      </c>
      <c r="U795" s="46" t="s">
        <v>39</v>
      </c>
      <c r="V795" s="47" t="s">
        <v>39</v>
      </c>
      <c r="W795" s="57"/>
    </row>
    <row r="796" spans="1:23" s="48" customFormat="1" ht="45" x14ac:dyDescent="0.25">
      <c r="A796" s="49">
        <v>1</v>
      </c>
      <c r="B796" s="50" t="s">
        <v>790</v>
      </c>
      <c r="C796" s="49" t="s">
        <v>42</v>
      </c>
      <c r="D796" s="49">
        <v>1983</v>
      </c>
      <c r="E796" s="49" t="s">
        <v>39</v>
      </c>
      <c r="F796" s="49" t="s">
        <v>64</v>
      </c>
      <c r="G796" s="51">
        <v>5</v>
      </c>
      <c r="H796" s="51">
        <v>6</v>
      </c>
      <c r="I796" s="52">
        <v>5388</v>
      </c>
      <c r="J796" s="52">
        <v>4134.3</v>
      </c>
      <c r="K796" s="52">
        <v>333.1</v>
      </c>
      <c r="L796" s="53">
        <v>79</v>
      </c>
      <c r="M796" s="52">
        <f t="shared" si="168"/>
        <v>2329502.8200000003</v>
      </c>
      <c r="N796" s="52">
        <v>0</v>
      </c>
      <c r="O796" s="52">
        <v>0</v>
      </c>
      <c r="P796" s="52">
        <v>0</v>
      </c>
      <c r="Q796" s="52">
        <f>'Таблица 3 '!C787</f>
        <v>2329502.8200000003</v>
      </c>
      <c r="R796" s="52">
        <f t="shared" si="169"/>
        <v>2329502.8200000003</v>
      </c>
      <c r="S796" s="52">
        <v>0</v>
      </c>
      <c r="T796" s="54">
        <f t="shared" si="159"/>
        <v>563.45761555765193</v>
      </c>
      <c r="U796" s="54">
        <v>563.46</v>
      </c>
      <c r="V796" s="56" t="s">
        <v>496</v>
      </c>
      <c r="W796" s="57"/>
    </row>
    <row r="797" spans="1:23" s="48" customFormat="1" ht="45" x14ac:dyDescent="0.25">
      <c r="A797" s="49">
        <v>2</v>
      </c>
      <c r="B797" s="50" t="s">
        <v>414</v>
      </c>
      <c r="C797" s="49" t="s">
        <v>42</v>
      </c>
      <c r="D797" s="49">
        <v>1961</v>
      </c>
      <c r="E797" s="49" t="s">
        <v>38</v>
      </c>
      <c r="F797" s="49" t="s">
        <v>412</v>
      </c>
      <c r="G797" s="51">
        <v>3</v>
      </c>
      <c r="H797" s="51">
        <v>3</v>
      </c>
      <c r="I797" s="52">
        <v>2076.4</v>
      </c>
      <c r="J797" s="52">
        <v>1547.3</v>
      </c>
      <c r="K797" s="52">
        <v>1375.8</v>
      </c>
      <c r="L797" s="53">
        <v>54</v>
      </c>
      <c r="M797" s="52">
        <f t="shared" si="168"/>
        <v>3644037.6</v>
      </c>
      <c r="N797" s="52">
        <v>0</v>
      </c>
      <c r="O797" s="52">
        <v>0</v>
      </c>
      <c r="P797" s="52">
        <v>0</v>
      </c>
      <c r="Q797" s="52">
        <f>'Таблица 3 '!C788</f>
        <v>3644037.6</v>
      </c>
      <c r="R797" s="52">
        <f t="shared" si="169"/>
        <v>3644037.6</v>
      </c>
      <c r="S797" s="52">
        <v>0</v>
      </c>
      <c r="T797" s="54">
        <f t="shared" si="159"/>
        <v>2355.0944225424937</v>
      </c>
      <c r="U797" s="54">
        <v>2355.09</v>
      </c>
      <c r="V797" s="56" t="s">
        <v>496</v>
      </c>
      <c r="W797" s="57"/>
    </row>
    <row r="798" spans="1:23" s="48" customFormat="1" ht="45" x14ac:dyDescent="0.25">
      <c r="A798" s="49">
        <v>3</v>
      </c>
      <c r="B798" s="50" t="s">
        <v>791</v>
      </c>
      <c r="C798" s="49" t="s">
        <v>42</v>
      </c>
      <c r="D798" s="49" t="s">
        <v>158</v>
      </c>
      <c r="E798" s="49">
        <v>2019</v>
      </c>
      <c r="F798" s="49" t="s">
        <v>64</v>
      </c>
      <c r="G798" s="51">
        <v>2</v>
      </c>
      <c r="H798" s="51">
        <v>2</v>
      </c>
      <c r="I798" s="52">
        <v>615.4</v>
      </c>
      <c r="J798" s="52">
        <v>506.7</v>
      </c>
      <c r="K798" s="52">
        <v>462.4</v>
      </c>
      <c r="L798" s="53">
        <v>23</v>
      </c>
      <c r="M798" s="52">
        <f t="shared" si="168"/>
        <v>450493.19999999995</v>
      </c>
      <c r="N798" s="52">
        <v>0</v>
      </c>
      <c r="O798" s="52">
        <v>0</v>
      </c>
      <c r="P798" s="52">
        <v>0</v>
      </c>
      <c r="Q798" s="52">
        <f>'Таблица 3 '!C789</f>
        <v>450493.19999999995</v>
      </c>
      <c r="R798" s="52">
        <f t="shared" si="169"/>
        <v>450493.19999999995</v>
      </c>
      <c r="S798" s="52">
        <v>0</v>
      </c>
      <c r="T798" s="54">
        <f t="shared" si="159"/>
        <v>889.07282415630539</v>
      </c>
      <c r="U798" s="54">
        <v>1518.5309848036313</v>
      </c>
      <c r="V798" s="56" t="s">
        <v>496</v>
      </c>
      <c r="W798" s="57"/>
    </row>
    <row r="799" spans="1:23" s="40" customFormat="1" ht="27" customHeight="1" x14ac:dyDescent="0.25">
      <c r="A799" s="329" t="s">
        <v>440</v>
      </c>
      <c r="B799" s="329"/>
      <c r="C799" s="42" t="s">
        <v>38</v>
      </c>
      <c r="D799" s="42" t="s">
        <v>38</v>
      </c>
      <c r="E799" s="42" t="s">
        <v>38</v>
      </c>
      <c r="F799" s="42" t="s">
        <v>38</v>
      </c>
      <c r="G799" s="43" t="s">
        <v>38</v>
      </c>
      <c r="H799" s="43" t="s">
        <v>38</v>
      </c>
      <c r="I799" s="44">
        <f>I800+I802+I827</f>
        <v>68414.19</v>
      </c>
      <c r="J799" s="44">
        <f t="shared" ref="J799:S799" si="173">J800+J802+J827</f>
        <v>55994.180000000008</v>
      </c>
      <c r="K799" s="44">
        <f t="shared" si="173"/>
        <v>55824.280000000013</v>
      </c>
      <c r="L799" s="45">
        <f t="shared" si="173"/>
        <v>2657</v>
      </c>
      <c r="M799" s="44">
        <f t="shared" si="173"/>
        <v>26229474.460000001</v>
      </c>
      <c r="N799" s="44">
        <f t="shared" si="173"/>
        <v>0</v>
      </c>
      <c r="O799" s="44">
        <f t="shared" si="173"/>
        <v>0</v>
      </c>
      <c r="P799" s="44">
        <f t="shared" si="173"/>
        <v>0</v>
      </c>
      <c r="Q799" s="44">
        <f t="shared" si="173"/>
        <v>26229474.460000001</v>
      </c>
      <c r="R799" s="44">
        <f t="shared" si="173"/>
        <v>26229474.460000001</v>
      </c>
      <c r="S799" s="44">
        <f t="shared" si="173"/>
        <v>0</v>
      </c>
      <c r="T799" s="46" t="s">
        <v>39</v>
      </c>
      <c r="U799" s="46" t="s">
        <v>39</v>
      </c>
      <c r="V799" s="47" t="s">
        <v>39</v>
      </c>
      <c r="W799" s="57"/>
    </row>
    <row r="800" spans="1:23" s="40" customFormat="1" ht="27.6" customHeight="1" x14ac:dyDescent="0.25">
      <c r="A800" s="329" t="s">
        <v>792</v>
      </c>
      <c r="B800" s="329"/>
      <c r="C800" s="42" t="s">
        <v>38</v>
      </c>
      <c r="D800" s="42" t="s">
        <v>38</v>
      </c>
      <c r="E800" s="42" t="s">
        <v>38</v>
      </c>
      <c r="F800" s="42" t="s">
        <v>38</v>
      </c>
      <c r="G800" s="43" t="s">
        <v>38</v>
      </c>
      <c r="H800" s="43" t="s">
        <v>38</v>
      </c>
      <c r="I800" s="44">
        <f>I801</f>
        <v>1112.3</v>
      </c>
      <c r="J800" s="44">
        <f t="shared" ref="J800:S800" si="174">J801</f>
        <v>946.7</v>
      </c>
      <c r="K800" s="44">
        <f t="shared" si="174"/>
        <v>776.8</v>
      </c>
      <c r="L800" s="45">
        <f t="shared" si="174"/>
        <v>28</v>
      </c>
      <c r="M800" s="44">
        <f t="shared" si="174"/>
        <v>5415748.9199999999</v>
      </c>
      <c r="N800" s="44">
        <f t="shared" si="174"/>
        <v>0</v>
      </c>
      <c r="O800" s="44">
        <f t="shared" si="174"/>
        <v>0</v>
      </c>
      <c r="P800" s="44">
        <f t="shared" si="174"/>
        <v>0</v>
      </c>
      <c r="Q800" s="44">
        <f t="shared" si="174"/>
        <v>5415748.9199999999</v>
      </c>
      <c r="R800" s="44">
        <f t="shared" si="174"/>
        <v>5415748.9199999999</v>
      </c>
      <c r="S800" s="44">
        <f t="shared" si="174"/>
        <v>0</v>
      </c>
      <c r="T800" s="46" t="s">
        <v>39</v>
      </c>
      <c r="U800" s="46" t="s">
        <v>39</v>
      </c>
      <c r="V800" s="47" t="s">
        <v>39</v>
      </c>
      <c r="W800" s="57"/>
    </row>
    <row r="801" spans="1:23" s="48" customFormat="1" ht="45" x14ac:dyDescent="0.25">
      <c r="A801" s="49">
        <v>1</v>
      </c>
      <c r="B801" s="50" t="s">
        <v>793</v>
      </c>
      <c r="C801" s="49" t="s">
        <v>42</v>
      </c>
      <c r="D801" s="49" t="s">
        <v>70</v>
      </c>
      <c r="E801" s="49" t="s">
        <v>39</v>
      </c>
      <c r="F801" s="49" t="s">
        <v>49</v>
      </c>
      <c r="G801" s="51">
        <v>2</v>
      </c>
      <c r="H801" s="51">
        <v>2</v>
      </c>
      <c r="I801" s="52">
        <v>1112.3</v>
      </c>
      <c r="J801" s="52">
        <v>946.7</v>
      </c>
      <c r="K801" s="52">
        <v>776.8</v>
      </c>
      <c r="L801" s="53">
        <v>28</v>
      </c>
      <c r="M801" s="52">
        <f t="shared" si="168"/>
        <v>5415748.9199999999</v>
      </c>
      <c r="N801" s="52">
        <v>0</v>
      </c>
      <c r="O801" s="52">
        <v>0</v>
      </c>
      <c r="P801" s="52">
        <v>0</v>
      </c>
      <c r="Q801" s="52">
        <f>'Таблица 3 '!C792</f>
        <v>5415748.9199999999</v>
      </c>
      <c r="R801" s="52">
        <f t="shared" si="169"/>
        <v>5415748.9199999999</v>
      </c>
      <c r="S801" s="52">
        <v>0</v>
      </c>
      <c r="T801" s="54">
        <f t="shared" si="159"/>
        <v>5720.6601035174817</v>
      </c>
      <c r="U801" s="54">
        <v>5720.6601035174817</v>
      </c>
      <c r="V801" s="56" t="s">
        <v>496</v>
      </c>
      <c r="W801" s="57"/>
    </row>
    <row r="802" spans="1:23" s="81" customFormat="1" ht="18.600000000000001" customHeight="1" x14ac:dyDescent="0.25">
      <c r="A802" s="329" t="s">
        <v>794</v>
      </c>
      <c r="B802" s="329"/>
      <c r="C802" s="82" t="s">
        <v>39</v>
      </c>
      <c r="D802" s="43" t="s">
        <v>39</v>
      </c>
      <c r="E802" s="83" t="s">
        <v>39</v>
      </c>
      <c r="F802" s="43" t="s">
        <v>39</v>
      </c>
      <c r="G802" s="43" t="s">
        <v>39</v>
      </c>
      <c r="H802" s="43" t="s">
        <v>39</v>
      </c>
      <c r="I802" s="44">
        <f>SUM(I803:I826)</f>
        <v>66605.490000000005</v>
      </c>
      <c r="J802" s="44">
        <f t="shared" ref="J802:S802" si="175">SUM(J803:J826)</f>
        <v>54403.080000000009</v>
      </c>
      <c r="K802" s="44">
        <f t="shared" si="175"/>
        <v>54403.080000000009</v>
      </c>
      <c r="L802" s="45">
        <f t="shared" si="175"/>
        <v>2596</v>
      </c>
      <c r="M802" s="44">
        <f t="shared" si="175"/>
        <v>16073851.539999999</v>
      </c>
      <c r="N802" s="44">
        <f t="shared" si="175"/>
        <v>0</v>
      </c>
      <c r="O802" s="44">
        <f t="shared" si="175"/>
        <v>0</v>
      </c>
      <c r="P802" s="44">
        <f t="shared" si="175"/>
        <v>0</v>
      </c>
      <c r="Q802" s="44">
        <f t="shared" si="175"/>
        <v>16073851.539999999</v>
      </c>
      <c r="R802" s="44">
        <f t="shared" si="175"/>
        <v>16073851.539999999</v>
      </c>
      <c r="S802" s="44">
        <f t="shared" si="175"/>
        <v>0</v>
      </c>
      <c r="T802" s="84" t="s">
        <v>38</v>
      </c>
      <c r="U802" s="84" t="s">
        <v>38</v>
      </c>
      <c r="V802" s="84" t="s">
        <v>38</v>
      </c>
      <c r="W802" s="57"/>
    </row>
    <row r="803" spans="1:23" s="58" customFormat="1" ht="42" customHeight="1" x14ac:dyDescent="0.25">
      <c r="A803" s="49">
        <v>1</v>
      </c>
      <c r="B803" s="85" t="s">
        <v>795</v>
      </c>
      <c r="C803" s="86" t="s">
        <v>211</v>
      </c>
      <c r="D803" s="51">
        <v>1982</v>
      </c>
      <c r="E803" s="87" t="s">
        <v>38</v>
      </c>
      <c r="F803" s="49" t="s">
        <v>43</v>
      </c>
      <c r="G803" s="51">
        <v>2</v>
      </c>
      <c r="H803" s="51">
        <v>3</v>
      </c>
      <c r="I803" s="52">
        <v>1118.51</v>
      </c>
      <c r="J803" s="52">
        <v>973.15</v>
      </c>
      <c r="K803" s="52">
        <v>973.15</v>
      </c>
      <c r="L803" s="53">
        <v>32</v>
      </c>
      <c r="M803" s="69">
        <f t="shared" ref="M803:M826" si="176">SUM(N803:Q803)</f>
        <v>160927.16</v>
      </c>
      <c r="N803" s="88">
        <v>0</v>
      </c>
      <c r="O803" s="88">
        <v>0</v>
      </c>
      <c r="P803" s="88">
        <v>0</v>
      </c>
      <c r="Q803" s="69">
        <f>'Таблица 3 '!C794</f>
        <v>160927.16</v>
      </c>
      <c r="R803" s="69">
        <f t="shared" ref="R803:R826" si="177">Q803</f>
        <v>160927.16</v>
      </c>
      <c r="S803" s="70">
        <v>0</v>
      </c>
      <c r="T803" s="69">
        <f t="shared" si="159"/>
        <v>165.36727123259519</v>
      </c>
      <c r="U803" s="69">
        <v>8843</v>
      </c>
      <c r="V803" s="89" t="s">
        <v>496</v>
      </c>
      <c r="W803" s="57"/>
    </row>
    <row r="804" spans="1:23" s="81" customFormat="1" ht="42" customHeight="1" x14ac:dyDescent="0.25">
      <c r="A804" s="49">
        <v>2</v>
      </c>
      <c r="B804" s="85" t="s">
        <v>796</v>
      </c>
      <c r="C804" s="86" t="s">
        <v>211</v>
      </c>
      <c r="D804" s="51">
        <v>1982</v>
      </c>
      <c r="E804" s="65" t="s">
        <v>39</v>
      </c>
      <c r="F804" s="49" t="s">
        <v>43</v>
      </c>
      <c r="G804" s="51">
        <v>2</v>
      </c>
      <c r="H804" s="51">
        <v>3</v>
      </c>
      <c r="I804" s="52">
        <v>1115.46</v>
      </c>
      <c r="J804" s="52">
        <v>969.76</v>
      </c>
      <c r="K804" s="52">
        <v>969.76</v>
      </c>
      <c r="L804" s="53">
        <v>34</v>
      </c>
      <c r="M804" s="69">
        <f t="shared" si="176"/>
        <v>144567.25</v>
      </c>
      <c r="N804" s="88">
        <v>0</v>
      </c>
      <c r="O804" s="88">
        <v>0</v>
      </c>
      <c r="P804" s="88">
        <v>0</v>
      </c>
      <c r="Q804" s="69">
        <f>'Таблица 3 '!C795</f>
        <v>144567.25</v>
      </c>
      <c r="R804" s="69">
        <f t="shared" si="177"/>
        <v>144567.25</v>
      </c>
      <c r="S804" s="52">
        <v>0</v>
      </c>
      <c r="T804" s="69">
        <f t="shared" si="159"/>
        <v>149.07528666886654</v>
      </c>
      <c r="U804" s="69">
        <v>8843</v>
      </c>
      <c r="V804" s="90" t="s">
        <v>496</v>
      </c>
      <c r="W804" s="57"/>
    </row>
    <row r="805" spans="1:23" s="58" customFormat="1" ht="42" customHeight="1" x14ac:dyDescent="0.25">
      <c r="A805" s="49">
        <v>3</v>
      </c>
      <c r="B805" s="85" t="s">
        <v>797</v>
      </c>
      <c r="C805" s="86" t="s">
        <v>211</v>
      </c>
      <c r="D805" s="51">
        <v>1982</v>
      </c>
      <c r="E805" s="51" t="s">
        <v>38</v>
      </c>
      <c r="F805" s="49" t="s">
        <v>43</v>
      </c>
      <c r="G805" s="51">
        <v>2</v>
      </c>
      <c r="H805" s="51">
        <v>3</v>
      </c>
      <c r="I805" s="52">
        <v>1105.06</v>
      </c>
      <c r="J805" s="52">
        <v>959.7</v>
      </c>
      <c r="K805" s="52">
        <v>959.7</v>
      </c>
      <c r="L805" s="53">
        <v>46</v>
      </c>
      <c r="M805" s="69">
        <f t="shared" si="176"/>
        <v>156801.47</v>
      </c>
      <c r="N805" s="88">
        <v>0</v>
      </c>
      <c r="O805" s="88">
        <v>0</v>
      </c>
      <c r="P805" s="88">
        <v>0</v>
      </c>
      <c r="Q805" s="69">
        <f>'Таблица 3 '!C796</f>
        <v>156801.47</v>
      </c>
      <c r="R805" s="69">
        <f t="shared" si="177"/>
        <v>156801.47</v>
      </c>
      <c r="S805" s="70">
        <v>0</v>
      </c>
      <c r="T805" s="69">
        <f t="shared" si="159"/>
        <v>163.38592268417213</v>
      </c>
      <c r="U805" s="69">
        <v>8843</v>
      </c>
      <c r="V805" s="89" t="s">
        <v>496</v>
      </c>
      <c r="W805" s="57"/>
    </row>
    <row r="806" spans="1:23" s="58" customFormat="1" ht="42" customHeight="1" x14ac:dyDescent="0.25">
      <c r="A806" s="49">
        <v>4</v>
      </c>
      <c r="B806" s="85" t="s">
        <v>798</v>
      </c>
      <c r="C806" s="86" t="s">
        <v>211</v>
      </c>
      <c r="D806" s="51">
        <v>1984</v>
      </c>
      <c r="E806" s="91" t="s">
        <v>39</v>
      </c>
      <c r="F806" s="49" t="s">
        <v>43</v>
      </c>
      <c r="G806" s="51">
        <v>2</v>
      </c>
      <c r="H806" s="51">
        <v>3</v>
      </c>
      <c r="I806" s="52">
        <v>1097.01</v>
      </c>
      <c r="J806" s="52">
        <v>951.65</v>
      </c>
      <c r="K806" s="52">
        <v>951.65</v>
      </c>
      <c r="L806" s="53">
        <v>38</v>
      </c>
      <c r="M806" s="69">
        <f t="shared" si="176"/>
        <v>145275.73000000001</v>
      </c>
      <c r="N806" s="88">
        <v>0</v>
      </c>
      <c r="O806" s="88">
        <v>0</v>
      </c>
      <c r="P806" s="88">
        <v>0</v>
      </c>
      <c r="Q806" s="69">
        <f>'Таблица 3 '!C797</f>
        <v>145275.73000000001</v>
      </c>
      <c r="R806" s="69">
        <f t="shared" si="177"/>
        <v>145275.73000000001</v>
      </c>
      <c r="S806" s="54">
        <v>0</v>
      </c>
      <c r="T806" s="69">
        <f t="shared" si="159"/>
        <v>152.65668050228552</v>
      </c>
      <c r="U806" s="69">
        <v>8843</v>
      </c>
      <c r="V806" s="56" t="s">
        <v>496</v>
      </c>
      <c r="W806" s="57"/>
    </row>
    <row r="807" spans="1:23" s="48" customFormat="1" ht="42" customHeight="1" x14ac:dyDescent="0.25">
      <c r="A807" s="49">
        <v>5</v>
      </c>
      <c r="B807" s="85" t="s">
        <v>799</v>
      </c>
      <c r="C807" s="86" t="s">
        <v>211</v>
      </c>
      <c r="D807" s="51">
        <v>1983</v>
      </c>
      <c r="E807" s="92" t="s">
        <v>39</v>
      </c>
      <c r="F807" s="49" t="s">
        <v>43</v>
      </c>
      <c r="G807" s="51">
        <v>2</v>
      </c>
      <c r="H807" s="51">
        <v>3</v>
      </c>
      <c r="I807" s="52">
        <v>1115.6500000000001</v>
      </c>
      <c r="J807" s="52">
        <v>969.95</v>
      </c>
      <c r="K807" s="52">
        <v>969.95</v>
      </c>
      <c r="L807" s="53">
        <v>42</v>
      </c>
      <c r="M807" s="69">
        <f t="shared" si="176"/>
        <v>160104.93</v>
      </c>
      <c r="N807" s="88">
        <v>0</v>
      </c>
      <c r="O807" s="88">
        <v>0</v>
      </c>
      <c r="P807" s="88">
        <v>0</v>
      </c>
      <c r="Q807" s="69">
        <f>'Таблица 3 '!C798</f>
        <v>160104.93</v>
      </c>
      <c r="R807" s="69">
        <f t="shared" si="177"/>
        <v>160104.93</v>
      </c>
      <c r="S807" s="70">
        <v>0</v>
      </c>
      <c r="T807" s="69">
        <f t="shared" si="159"/>
        <v>165.06513737821535</v>
      </c>
      <c r="U807" s="69">
        <v>8843</v>
      </c>
      <c r="V807" s="89" t="s">
        <v>496</v>
      </c>
      <c r="W807" s="57"/>
    </row>
    <row r="808" spans="1:23" s="48" customFormat="1" ht="42" customHeight="1" x14ac:dyDescent="0.25">
      <c r="A808" s="49">
        <v>6</v>
      </c>
      <c r="B808" s="85" t="s">
        <v>800</v>
      </c>
      <c r="C808" s="86" t="s">
        <v>211</v>
      </c>
      <c r="D808" s="51">
        <v>1984</v>
      </c>
      <c r="E808" s="91" t="s">
        <v>39</v>
      </c>
      <c r="F808" s="93" t="s">
        <v>53</v>
      </c>
      <c r="G808" s="51">
        <v>5</v>
      </c>
      <c r="H808" s="51">
        <v>6</v>
      </c>
      <c r="I808" s="52">
        <v>4894.5</v>
      </c>
      <c r="J808" s="52">
        <v>4309.5</v>
      </c>
      <c r="K808" s="52">
        <v>4309.5</v>
      </c>
      <c r="L808" s="53">
        <v>186</v>
      </c>
      <c r="M808" s="69">
        <f t="shared" si="176"/>
        <v>1161000</v>
      </c>
      <c r="N808" s="88">
        <v>0</v>
      </c>
      <c r="O808" s="88">
        <v>0</v>
      </c>
      <c r="P808" s="88">
        <v>0</v>
      </c>
      <c r="Q808" s="69">
        <f>'Таблица 3 '!C799</f>
        <v>1161000</v>
      </c>
      <c r="R808" s="69">
        <f t="shared" si="177"/>
        <v>1161000</v>
      </c>
      <c r="S808" s="54">
        <v>0</v>
      </c>
      <c r="T808" s="69">
        <f t="shared" si="159"/>
        <v>269.40480334145491</v>
      </c>
      <c r="U808" s="69">
        <v>1961</v>
      </c>
      <c r="V808" s="56" t="s">
        <v>496</v>
      </c>
      <c r="W808" s="57"/>
    </row>
    <row r="809" spans="1:23" s="58" customFormat="1" ht="42" customHeight="1" x14ac:dyDescent="0.25">
      <c r="A809" s="49">
        <v>7</v>
      </c>
      <c r="B809" s="85" t="s">
        <v>801</v>
      </c>
      <c r="C809" s="86" t="s">
        <v>211</v>
      </c>
      <c r="D809" s="51">
        <v>1982</v>
      </c>
      <c r="E809" s="87">
        <v>2021</v>
      </c>
      <c r="F809" s="49" t="s">
        <v>43</v>
      </c>
      <c r="G809" s="51">
        <v>2</v>
      </c>
      <c r="H809" s="51">
        <v>3</v>
      </c>
      <c r="I809" s="52">
        <v>949.7</v>
      </c>
      <c r="J809" s="52">
        <v>854.73</v>
      </c>
      <c r="K809" s="52">
        <v>854.73</v>
      </c>
      <c r="L809" s="53">
        <v>46</v>
      </c>
      <c r="M809" s="69">
        <f t="shared" si="176"/>
        <v>1151000</v>
      </c>
      <c r="N809" s="88">
        <v>0</v>
      </c>
      <c r="O809" s="88">
        <v>0</v>
      </c>
      <c r="P809" s="88">
        <v>0</v>
      </c>
      <c r="Q809" s="69">
        <f>'Таблица 3 '!C800</f>
        <v>1151000</v>
      </c>
      <c r="R809" s="69">
        <f t="shared" si="177"/>
        <v>1151000</v>
      </c>
      <c r="S809" s="70">
        <v>0</v>
      </c>
      <c r="T809" s="69">
        <f t="shared" si="159"/>
        <v>1346.6240801188678</v>
      </c>
      <c r="U809" s="69">
        <v>8843</v>
      </c>
      <c r="V809" s="89" t="s">
        <v>496</v>
      </c>
      <c r="W809" s="57"/>
    </row>
    <row r="810" spans="1:23" s="81" customFormat="1" ht="42" customHeight="1" x14ac:dyDescent="0.25">
      <c r="A810" s="49">
        <v>8</v>
      </c>
      <c r="B810" s="85" t="s">
        <v>802</v>
      </c>
      <c r="C810" s="86" t="s">
        <v>211</v>
      </c>
      <c r="D810" s="51">
        <v>1990</v>
      </c>
      <c r="E810" s="65">
        <v>2021</v>
      </c>
      <c r="F810" s="93" t="s">
        <v>53</v>
      </c>
      <c r="G810" s="51">
        <v>5</v>
      </c>
      <c r="H810" s="51">
        <v>6</v>
      </c>
      <c r="I810" s="52">
        <v>4557.3</v>
      </c>
      <c r="J810" s="52">
        <v>3645.84</v>
      </c>
      <c r="K810" s="52">
        <v>3645.84</v>
      </c>
      <c r="L810" s="53">
        <v>167</v>
      </c>
      <c r="M810" s="69">
        <f t="shared" si="176"/>
        <v>1306000</v>
      </c>
      <c r="N810" s="88">
        <v>0</v>
      </c>
      <c r="O810" s="88">
        <v>0</v>
      </c>
      <c r="P810" s="88">
        <v>0</v>
      </c>
      <c r="Q810" s="69">
        <f>'Таблица 3 '!C801</f>
        <v>1306000</v>
      </c>
      <c r="R810" s="69">
        <f t="shared" si="177"/>
        <v>1306000</v>
      </c>
      <c r="S810" s="52">
        <v>0</v>
      </c>
      <c r="T810" s="69">
        <f t="shared" si="159"/>
        <v>358.21648783270797</v>
      </c>
      <c r="U810" s="69">
        <v>1961</v>
      </c>
      <c r="V810" s="94" t="s">
        <v>496</v>
      </c>
      <c r="W810" s="57"/>
    </row>
    <row r="811" spans="1:23" s="58" customFormat="1" ht="42" customHeight="1" x14ac:dyDescent="0.25">
      <c r="A811" s="49">
        <v>9</v>
      </c>
      <c r="B811" s="85" t="s">
        <v>803</v>
      </c>
      <c r="C811" s="86" t="s">
        <v>211</v>
      </c>
      <c r="D811" s="51">
        <v>1987</v>
      </c>
      <c r="E811" s="87">
        <v>2021</v>
      </c>
      <c r="F811" s="93" t="s">
        <v>53</v>
      </c>
      <c r="G811" s="51">
        <v>5</v>
      </c>
      <c r="H811" s="51">
        <v>3</v>
      </c>
      <c r="I811" s="52">
        <v>2283.1</v>
      </c>
      <c r="J811" s="52">
        <v>1826.48</v>
      </c>
      <c r="K811" s="52">
        <v>1826.48</v>
      </c>
      <c r="L811" s="53">
        <v>136</v>
      </c>
      <c r="M811" s="69">
        <f t="shared" si="176"/>
        <v>627000</v>
      </c>
      <c r="N811" s="88">
        <v>0</v>
      </c>
      <c r="O811" s="88">
        <v>0</v>
      </c>
      <c r="P811" s="88">
        <v>0</v>
      </c>
      <c r="Q811" s="69">
        <f>'Таблица 3 '!C802</f>
        <v>627000</v>
      </c>
      <c r="R811" s="69">
        <f t="shared" si="177"/>
        <v>627000</v>
      </c>
      <c r="S811" s="70">
        <v>0</v>
      </c>
      <c r="T811" s="69">
        <f t="shared" si="159"/>
        <v>343.28325522316146</v>
      </c>
      <c r="U811" s="69">
        <v>1961</v>
      </c>
      <c r="V811" s="89" t="s">
        <v>496</v>
      </c>
      <c r="W811" s="57"/>
    </row>
    <row r="812" spans="1:23" s="58" customFormat="1" ht="42" customHeight="1" x14ac:dyDescent="0.25">
      <c r="A812" s="49">
        <v>10</v>
      </c>
      <c r="B812" s="85" t="s">
        <v>804</v>
      </c>
      <c r="C812" s="86" t="s">
        <v>211</v>
      </c>
      <c r="D812" s="51">
        <v>1980</v>
      </c>
      <c r="E812" s="65">
        <v>2021</v>
      </c>
      <c r="F812" s="93" t="s">
        <v>53</v>
      </c>
      <c r="G812" s="51">
        <v>5</v>
      </c>
      <c r="H812" s="51">
        <v>5</v>
      </c>
      <c r="I812" s="52">
        <v>4062.4</v>
      </c>
      <c r="J812" s="52">
        <v>3249.92</v>
      </c>
      <c r="K812" s="52">
        <v>3249.92</v>
      </c>
      <c r="L812" s="53">
        <v>184</v>
      </c>
      <c r="M812" s="69">
        <f t="shared" si="176"/>
        <v>927600</v>
      </c>
      <c r="N812" s="88">
        <v>0</v>
      </c>
      <c r="O812" s="88">
        <v>0</v>
      </c>
      <c r="P812" s="88">
        <v>0</v>
      </c>
      <c r="Q812" s="69">
        <f>'Таблица 3 '!C803</f>
        <v>927600</v>
      </c>
      <c r="R812" s="69">
        <f t="shared" si="177"/>
        <v>927600</v>
      </c>
      <c r="S812" s="54">
        <v>0</v>
      </c>
      <c r="T812" s="69">
        <f t="shared" si="159"/>
        <v>285.42241039779441</v>
      </c>
      <c r="U812" s="69">
        <v>1961</v>
      </c>
      <c r="V812" s="56" t="s">
        <v>496</v>
      </c>
      <c r="W812" s="57"/>
    </row>
    <row r="813" spans="1:23" s="48" customFormat="1" ht="42" customHeight="1" x14ac:dyDescent="0.25">
      <c r="A813" s="49">
        <v>11</v>
      </c>
      <c r="B813" s="85" t="s">
        <v>805</v>
      </c>
      <c r="C813" s="86" t="s">
        <v>211</v>
      </c>
      <c r="D813" s="51">
        <v>1980</v>
      </c>
      <c r="E813" s="87">
        <v>2021</v>
      </c>
      <c r="F813" s="93" t="s">
        <v>53</v>
      </c>
      <c r="G813" s="51">
        <v>5</v>
      </c>
      <c r="H813" s="51">
        <v>5</v>
      </c>
      <c r="I813" s="52">
        <v>3984.4</v>
      </c>
      <c r="J813" s="52">
        <v>3187.52</v>
      </c>
      <c r="K813" s="52">
        <v>3187.52</v>
      </c>
      <c r="L813" s="53">
        <v>186</v>
      </c>
      <c r="M813" s="69">
        <f t="shared" si="176"/>
        <v>809275</v>
      </c>
      <c r="N813" s="88">
        <v>0</v>
      </c>
      <c r="O813" s="88">
        <v>0</v>
      </c>
      <c r="P813" s="88">
        <v>0</v>
      </c>
      <c r="Q813" s="69">
        <f>'Таблица 3 '!C804</f>
        <v>809275</v>
      </c>
      <c r="R813" s="69">
        <f t="shared" si="177"/>
        <v>809275</v>
      </c>
      <c r="S813" s="70">
        <v>0</v>
      </c>
      <c r="T813" s="69">
        <f t="shared" si="159"/>
        <v>253.88860305190241</v>
      </c>
      <c r="U813" s="69">
        <v>1961</v>
      </c>
      <c r="V813" s="89" t="s">
        <v>496</v>
      </c>
      <c r="W813" s="57"/>
    </row>
    <row r="814" spans="1:23" s="48" customFormat="1" ht="42" customHeight="1" x14ac:dyDescent="0.25">
      <c r="A814" s="49">
        <v>12</v>
      </c>
      <c r="B814" s="85" t="s">
        <v>806</v>
      </c>
      <c r="C814" s="86" t="s">
        <v>211</v>
      </c>
      <c r="D814" s="51">
        <v>1988</v>
      </c>
      <c r="E814" s="65">
        <v>2021</v>
      </c>
      <c r="F814" s="93" t="s">
        <v>53</v>
      </c>
      <c r="G814" s="51">
        <v>5</v>
      </c>
      <c r="H814" s="51">
        <v>3</v>
      </c>
      <c r="I814" s="52">
        <v>2267.4</v>
      </c>
      <c r="J814" s="52">
        <v>1813.92</v>
      </c>
      <c r="K814" s="52">
        <v>1813.92</v>
      </c>
      <c r="L814" s="53">
        <v>96</v>
      </c>
      <c r="M814" s="69">
        <f t="shared" si="176"/>
        <v>643000</v>
      </c>
      <c r="N814" s="88">
        <v>0</v>
      </c>
      <c r="O814" s="88">
        <v>0</v>
      </c>
      <c r="P814" s="88">
        <v>0</v>
      </c>
      <c r="Q814" s="69">
        <f>'Таблица 3 '!C805</f>
        <v>643000</v>
      </c>
      <c r="R814" s="69">
        <f t="shared" si="177"/>
        <v>643000</v>
      </c>
      <c r="S814" s="54">
        <v>0</v>
      </c>
      <c r="T814" s="69">
        <f t="shared" si="159"/>
        <v>354.48090323718793</v>
      </c>
      <c r="U814" s="69">
        <v>1961</v>
      </c>
      <c r="V814" s="56" t="s">
        <v>496</v>
      </c>
      <c r="W814" s="57"/>
    </row>
    <row r="815" spans="1:23" s="58" customFormat="1" ht="42" customHeight="1" x14ac:dyDescent="0.25">
      <c r="A815" s="49">
        <v>13</v>
      </c>
      <c r="B815" s="85" t="s">
        <v>807</v>
      </c>
      <c r="C815" s="86" t="s">
        <v>211</v>
      </c>
      <c r="D815" s="51">
        <v>1988</v>
      </c>
      <c r="E815" s="87">
        <v>2021</v>
      </c>
      <c r="F815" s="93" t="s">
        <v>53</v>
      </c>
      <c r="G815" s="51">
        <v>5</v>
      </c>
      <c r="H815" s="51">
        <v>3</v>
      </c>
      <c r="I815" s="52">
        <v>2424.6</v>
      </c>
      <c r="J815" s="52">
        <v>1939.68</v>
      </c>
      <c r="K815" s="52">
        <v>1939.68</v>
      </c>
      <c r="L815" s="53">
        <v>97</v>
      </c>
      <c r="M815" s="69">
        <f t="shared" si="176"/>
        <v>515000</v>
      </c>
      <c r="N815" s="88">
        <v>0</v>
      </c>
      <c r="O815" s="88">
        <v>0</v>
      </c>
      <c r="P815" s="88">
        <v>0</v>
      </c>
      <c r="Q815" s="69">
        <f>'Таблица 3 '!C806</f>
        <v>515000</v>
      </c>
      <c r="R815" s="69">
        <f t="shared" si="177"/>
        <v>515000</v>
      </c>
      <c r="S815" s="70">
        <v>0</v>
      </c>
      <c r="T815" s="69">
        <f t="shared" ref="T815:T878" si="178">M815/J815</f>
        <v>265.50771261238964</v>
      </c>
      <c r="U815" s="69">
        <v>1961</v>
      </c>
      <c r="V815" s="89" t="s">
        <v>496</v>
      </c>
      <c r="W815" s="57"/>
    </row>
    <row r="816" spans="1:23" s="58" customFormat="1" ht="42" customHeight="1" x14ac:dyDescent="0.25">
      <c r="A816" s="49">
        <v>14</v>
      </c>
      <c r="B816" s="85" t="s">
        <v>808</v>
      </c>
      <c r="C816" s="86" t="s">
        <v>211</v>
      </c>
      <c r="D816" s="51">
        <v>1988</v>
      </c>
      <c r="E816" s="65">
        <v>2021</v>
      </c>
      <c r="F816" s="93" t="s">
        <v>53</v>
      </c>
      <c r="G816" s="51">
        <v>5</v>
      </c>
      <c r="H816" s="51">
        <v>3</v>
      </c>
      <c r="I816" s="52">
        <v>2401.5</v>
      </c>
      <c r="J816" s="52">
        <v>1921.2</v>
      </c>
      <c r="K816" s="52">
        <v>1921.2</v>
      </c>
      <c r="L816" s="53">
        <v>96</v>
      </c>
      <c r="M816" s="69">
        <f t="shared" si="176"/>
        <v>554300</v>
      </c>
      <c r="N816" s="88">
        <v>0</v>
      </c>
      <c r="O816" s="88">
        <v>0</v>
      </c>
      <c r="P816" s="88">
        <v>0</v>
      </c>
      <c r="Q816" s="69">
        <f>'Таблица 3 '!C807</f>
        <v>554300</v>
      </c>
      <c r="R816" s="69">
        <f t="shared" si="177"/>
        <v>554300</v>
      </c>
      <c r="S816" s="54">
        <v>0</v>
      </c>
      <c r="T816" s="69">
        <f t="shared" si="178"/>
        <v>288.51759317093484</v>
      </c>
      <c r="U816" s="69">
        <v>1961</v>
      </c>
      <c r="V816" s="56" t="s">
        <v>496</v>
      </c>
      <c r="W816" s="57"/>
    </row>
    <row r="817" spans="1:23" s="58" customFormat="1" ht="42" customHeight="1" x14ac:dyDescent="0.25">
      <c r="A817" s="49">
        <v>15</v>
      </c>
      <c r="B817" s="85" t="s">
        <v>809</v>
      </c>
      <c r="C817" s="86" t="s">
        <v>211</v>
      </c>
      <c r="D817" s="51">
        <v>1988</v>
      </c>
      <c r="E817" s="87">
        <v>2021</v>
      </c>
      <c r="F817" s="93" t="s">
        <v>53</v>
      </c>
      <c r="G817" s="51">
        <v>5</v>
      </c>
      <c r="H817" s="51">
        <v>3</v>
      </c>
      <c r="I817" s="52">
        <v>2411.6</v>
      </c>
      <c r="J817" s="52">
        <v>1929.28</v>
      </c>
      <c r="K817" s="52">
        <v>1929.28</v>
      </c>
      <c r="L817" s="53">
        <v>96</v>
      </c>
      <c r="M817" s="69">
        <f t="shared" si="176"/>
        <v>305000</v>
      </c>
      <c r="N817" s="88">
        <v>0</v>
      </c>
      <c r="O817" s="88">
        <v>0</v>
      </c>
      <c r="P817" s="88">
        <v>0</v>
      </c>
      <c r="Q817" s="69">
        <f>'Таблица 3 '!C808</f>
        <v>305000</v>
      </c>
      <c r="R817" s="69">
        <f t="shared" si="177"/>
        <v>305000</v>
      </c>
      <c r="S817" s="70">
        <v>0</v>
      </c>
      <c r="T817" s="69">
        <f t="shared" si="178"/>
        <v>158.09006468734449</v>
      </c>
      <c r="U817" s="69">
        <v>1961</v>
      </c>
      <c r="V817" s="89" t="s">
        <v>496</v>
      </c>
      <c r="W817" s="57"/>
    </row>
    <row r="818" spans="1:23" s="58" customFormat="1" ht="42" customHeight="1" x14ac:dyDescent="0.25">
      <c r="A818" s="49">
        <v>16</v>
      </c>
      <c r="B818" s="85" t="s">
        <v>810</v>
      </c>
      <c r="C818" s="86" t="s">
        <v>211</v>
      </c>
      <c r="D818" s="51">
        <v>1987</v>
      </c>
      <c r="E818" s="65">
        <v>2021</v>
      </c>
      <c r="F818" s="93" t="s">
        <v>53</v>
      </c>
      <c r="G818" s="51">
        <v>5</v>
      </c>
      <c r="H818" s="51">
        <v>3</v>
      </c>
      <c r="I818" s="52">
        <v>2469.6</v>
      </c>
      <c r="J818" s="52">
        <v>2222.64</v>
      </c>
      <c r="K818" s="52">
        <v>2222.64</v>
      </c>
      <c r="L818" s="53">
        <v>86</v>
      </c>
      <c r="M818" s="69">
        <f t="shared" si="176"/>
        <v>577000</v>
      </c>
      <c r="N818" s="88">
        <v>0</v>
      </c>
      <c r="O818" s="88">
        <v>0</v>
      </c>
      <c r="P818" s="88">
        <v>0</v>
      </c>
      <c r="Q818" s="69">
        <f>'Таблица 3 '!C809</f>
        <v>577000</v>
      </c>
      <c r="R818" s="69">
        <f t="shared" si="177"/>
        <v>577000</v>
      </c>
      <c r="S818" s="54">
        <v>0</v>
      </c>
      <c r="T818" s="69">
        <f t="shared" si="178"/>
        <v>259.60119497534464</v>
      </c>
      <c r="U818" s="69">
        <v>1961</v>
      </c>
      <c r="V818" s="56" t="s">
        <v>496</v>
      </c>
      <c r="W818" s="57"/>
    </row>
    <row r="819" spans="1:23" s="58" customFormat="1" ht="42" customHeight="1" x14ac:dyDescent="0.25">
      <c r="A819" s="49">
        <v>17</v>
      </c>
      <c r="B819" s="85" t="s">
        <v>811</v>
      </c>
      <c r="C819" s="86" t="s">
        <v>211</v>
      </c>
      <c r="D819" s="51">
        <v>1987</v>
      </c>
      <c r="E819" s="87">
        <v>2021</v>
      </c>
      <c r="F819" s="93" t="s">
        <v>53</v>
      </c>
      <c r="G819" s="51">
        <v>5</v>
      </c>
      <c r="H819" s="51">
        <v>5</v>
      </c>
      <c r="I819" s="52">
        <v>3682.9</v>
      </c>
      <c r="J819" s="52">
        <v>2946.32</v>
      </c>
      <c r="K819" s="52">
        <v>2946.32</v>
      </c>
      <c r="L819" s="53">
        <v>136</v>
      </c>
      <c r="M819" s="69">
        <f t="shared" si="176"/>
        <v>756400</v>
      </c>
      <c r="N819" s="88">
        <v>0</v>
      </c>
      <c r="O819" s="88">
        <v>0</v>
      </c>
      <c r="P819" s="88">
        <v>0</v>
      </c>
      <c r="Q819" s="69">
        <f>'Таблица 3 '!C810</f>
        <v>756400</v>
      </c>
      <c r="R819" s="69">
        <f t="shared" si="177"/>
        <v>756400</v>
      </c>
      <c r="S819" s="70">
        <v>0</v>
      </c>
      <c r="T819" s="69">
        <f t="shared" si="178"/>
        <v>256.72703575986316</v>
      </c>
      <c r="U819" s="69">
        <v>1961</v>
      </c>
      <c r="V819" s="89" t="s">
        <v>496</v>
      </c>
      <c r="W819" s="57"/>
    </row>
    <row r="820" spans="1:23" s="58" customFormat="1" ht="42" customHeight="1" x14ac:dyDescent="0.25">
      <c r="A820" s="49">
        <v>18</v>
      </c>
      <c r="B820" s="85" t="s">
        <v>812</v>
      </c>
      <c r="C820" s="86" t="s">
        <v>211</v>
      </c>
      <c r="D820" s="51">
        <v>1986</v>
      </c>
      <c r="E820" s="65">
        <v>2021</v>
      </c>
      <c r="F820" s="93" t="s">
        <v>53</v>
      </c>
      <c r="G820" s="51">
        <v>5</v>
      </c>
      <c r="H820" s="51">
        <v>5</v>
      </c>
      <c r="I820" s="52">
        <v>3710</v>
      </c>
      <c r="J820" s="52">
        <v>2968</v>
      </c>
      <c r="K820" s="52">
        <v>2968</v>
      </c>
      <c r="L820" s="53">
        <v>146</v>
      </c>
      <c r="M820" s="69">
        <f t="shared" si="176"/>
        <v>907600</v>
      </c>
      <c r="N820" s="88">
        <v>0</v>
      </c>
      <c r="O820" s="88">
        <v>0</v>
      </c>
      <c r="P820" s="88">
        <v>0</v>
      </c>
      <c r="Q820" s="69">
        <f>'Таблица 3 '!C811</f>
        <v>907600</v>
      </c>
      <c r="R820" s="69">
        <f t="shared" si="177"/>
        <v>907600</v>
      </c>
      <c r="S820" s="70">
        <v>0</v>
      </c>
      <c r="T820" s="69">
        <f t="shared" si="178"/>
        <v>305.79514824797843</v>
      </c>
      <c r="U820" s="69">
        <v>1961</v>
      </c>
      <c r="V820" s="89" t="s">
        <v>496</v>
      </c>
      <c r="W820" s="57"/>
    </row>
    <row r="821" spans="1:23" s="58" customFormat="1" ht="42" customHeight="1" x14ac:dyDescent="0.25">
      <c r="A821" s="49">
        <v>19</v>
      </c>
      <c r="B821" s="85" t="s">
        <v>813</v>
      </c>
      <c r="C821" s="86" t="s">
        <v>211</v>
      </c>
      <c r="D821" s="51">
        <v>1987</v>
      </c>
      <c r="E821" s="87">
        <v>2021</v>
      </c>
      <c r="F821" s="93" t="s">
        <v>53</v>
      </c>
      <c r="G821" s="51">
        <v>5</v>
      </c>
      <c r="H821" s="51">
        <v>5</v>
      </c>
      <c r="I821" s="52">
        <v>4102.3</v>
      </c>
      <c r="J821" s="52">
        <v>3281.84</v>
      </c>
      <c r="K821" s="52">
        <v>3281.84</v>
      </c>
      <c r="L821" s="53">
        <v>126</v>
      </c>
      <c r="M821" s="69">
        <f t="shared" si="176"/>
        <v>948000</v>
      </c>
      <c r="N821" s="88">
        <v>0</v>
      </c>
      <c r="O821" s="88">
        <v>0</v>
      </c>
      <c r="P821" s="88">
        <v>0</v>
      </c>
      <c r="Q821" s="69">
        <f>'Таблица 3 '!C812</f>
        <v>948000</v>
      </c>
      <c r="R821" s="69">
        <f t="shared" si="177"/>
        <v>948000</v>
      </c>
      <c r="S821" s="54">
        <v>0</v>
      </c>
      <c r="T821" s="69">
        <f t="shared" si="178"/>
        <v>288.86234551349241</v>
      </c>
      <c r="U821" s="69">
        <v>1961</v>
      </c>
      <c r="V821" s="56" t="s">
        <v>496</v>
      </c>
      <c r="W821" s="57"/>
    </row>
    <row r="822" spans="1:23" s="58" customFormat="1" ht="42" customHeight="1" x14ac:dyDescent="0.25">
      <c r="A822" s="49">
        <v>20</v>
      </c>
      <c r="B822" s="85" t="s">
        <v>814</v>
      </c>
      <c r="C822" s="86" t="s">
        <v>211</v>
      </c>
      <c r="D822" s="51">
        <v>1987</v>
      </c>
      <c r="E822" s="65">
        <v>2021</v>
      </c>
      <c r="F822" s="93" t="s">
        <v>53</v>
      </c>
      <c r="G822" s="51">
        <v>5</v>
      </c>
      <c r="H822" s="51">
        <v>4</v>
      </c>
      <c r="I822" s="52">
        <v>3420.6</v>
      </c>
      <c r="J822" s="52">
        <v>2736.48</v>
      </c>
      <c r="K822" s="52">
        <v>2736.48</v>
      </c>
      <c r="L822" s="53">
        <v>147</v>
      </c>
      <c r="M822" s="69">
        <f t="shared" si="176"/>
        <v>866750</v>
      </c>
      <c r="N822" s="88">
        <v>0</v>
      </c>
      <c r="O822" s="88">
        <v>0</v>
      </c>
      <c r="P822" s="88">
        <v>0</v>
      </c>
      <c r="Q822" s="69">
        <f>'Таблица 3 '!C813</f>
        <v>866750</v>
      </c>
      <c r="R822" s="69">
        <f t="shared" si="177"/>
        <v>866750</v>
      </c>
      <c r="S822" s="54">
        <v>0</v>
      </c>
      <c r="T822" s="69">
        <f t="shared" si="178"/>
        <v>316.73902239373211</v>
      </c>
      <c r="U822" s="69">
        <v>1961</v>
      </c>
      <c r="V822" s="56" t="s">
        <v>496</v>
      </c>
      <c r="W822" s="57"/>
    </row>
    <row r="823" spans="1:23" s="58" customFormat="1" ht="42" customHeight="1" x14ac:dyDescent="0.25">
      <c r="A823" s="49">
        <v>21</v>
      </c>
      <c r="B823" s="85" t="s">
        <v>815</v>
      </c>
      <c r="C823" s="86" t="s">
        <v>211</v>
      </c>
      <c r="D823" s="51">
        <v>1990</v>
      </c>
      <c r="E823" s="87">
        <v>2021</v>
      </c>
      <c r="F823" s="93" t="s">
        <v>53</v>
      </c>
      <c r="G823" s="51">
        <v>5</v>
      </c>
      <c r="H823" s="51">
        <v>4</v>
      </c>
      <c r="I823" s="52">
        <v>3267.3</v>
      </c>
      <c r="J823" s="52">
        <v>2613.84</v>
      </c>
      <c r="K823" s="52">
        <v>2613.84</v>
      </c>
      <c r="L823" s="53">
        <v>113</v>
      </c>
      <c r="M823" s="69">
        <f t="shared" si="176"/>
        <v>866750</v>
      </c>
      <c r="N823" s="88">
        <v>0</v>
      </c>
      <c r="O823" s="88">
        <v>0</v>
      </c>
      <c r="P823" s="88">
        <v>0</v>
      </c>
      <c r="Q823" s="69">
        <f>'Таблица 3 '!C814</f>
        <v>866750</v>
      </c>
      <c r="R823" s="69">
        <f t="shared" si="177"/>
        <v>866750</v>
      </c>
      <c r="S823" s="70">
        <v>0</v>
      </c>
      <c r="T823" s="69">
        <f t="shared" si="178"/>
        <v>331.60025097175037</v>
      </c>
      <c r="U823" s="69">
        <v>1961</v>
      </c>
      <c r="V823" s="95" t="s">
        <v>496</v>
      </c>
      <c r="W823" s="57"/>
    </row>
    <row r="824" spans="1:23" s="58" customFormat="1" ht="42" customHeight="1" x14ac:dyDescent="0.25">
      <c r="A824" s="49">
        <v>22</v>
      </c>
      <c r="B824" s="85" t="s">
        <v>816</v>
      </c>
      <c r="C824" s="86" t="s">
        <v>211</v>
      </c>
      <c r="D824" s="51">
        <v>1987</v>
      </c>
      <c r="E824" s="65">
        <v>2021</v>
      </c>
      <c r="F824" s="93" t="s">
        <v>53</v>
      </c>
      <c r="G824" s="51">
        <v>5</v>
      </c>
      <c r="H824" s="51">
        <v>4</v>
      </c>
      <c r="I824" s="52">
        <v>3457.7</v>
      </c>
      <c r="J824" s="52">
        <v>2766.16</v>
      </c>
      <c r="K824" s="52">
        <v>2766.16</v>
      </c>
      <c r="L824" s="53">
        <v>136</v>
      </c>
      <c r="M824" s="69">
        <f t="shared" si="176"/>
        <v>866750</v>
      </c>
      <c r="N824" s="88">
        <v>0</v>
      </c>
      <c r="O824" s="88">
        <v>0</v>
      </c>
      <c r="P824" s="88">
        <v>0</v>
      </c>
      <c r="Q824" s="69">
        <f>'Таблица 3 '!C815</f>
        <v>866750</v>
      </c>
      <c r="R824" s="69">
        <f t="shared" si="177"/>
        <v>866750</v>
      </c>
      <c r="S824" s="54">
        <v>0</v>
      </c>
      <c r="T824" s="69">
        <f t="shared" si="178"/>
        <v>313.34051537148974</v>
      </c>
      <c r="U824" s="69">
        <v>1961</v>
      </c>
      <c r="V824" s="56" t="s">
        <v>496</v>
      </c>
      <c r="W824" s="57"/>
    </row>
    <row r="825" spans="1:23" s="58" customFormat="1" ht="42" customHeight="1" x14ac:dyDescent="0.25">
      <c r="A825" s="49">
        <v>23</v>
      </c>
      <c r="B825" s="85" t="s">
        <v>817</v>
      </c>
      <c r="C825" s="86" t="s">
        <v>211</v>
      </c>
      <c r="D825" s="51">
        <v>1987</v>
      </c>
      <c r="E825" s="87">
        <v>2021</v>
      </c>
      <c r="F825" s="93" t="s">
        <v>53</v>
      </c>
      <c r="G825" s="51">
        <v>5</v>
      </c>
      <c r="H825" s="51">
        <v>4</v>
      </c>
      <c r="I825" s="52">
        <v>3240</v>
      </c>
      <c r="J825" s="52">
        <v>2592</v>
      </c>
      <c r="K825" s="52">
        <v>2592</v>
      </c>
      <c r="L825" s="53">
        <v>112</v>
      </c>
      <c r="M825" s="69">
        <f t="shared" si="176"/>
        <v>866750</v>
      </c>
      <c r="N825" s="88">
        <v>0</v>
      </c>
      <c r="O825" s="88">
        <v>0</v>
      </c>
      <c r="P825" s="88">
        <v>0</v>
      </c>
      <c r="Q825" s="69">
        <f>'Таблица 3 '!C816</f>
        <v>866750</v>
      </c>
      <c r="R825" s="69">
        <f t="shared" si="177"/>
        <v>866750</v>
      </c>
      <c r="S825" s="54">
        <v>0</v>
      </c>
      <c r="T825" s="69">
        <f t="shared" si="178"/>
        <v>334.39429012345681</v>
      </c>
      <c r="U825" s="69">
        <v>1961</v>
      </c>
      <c r="V825" s="56" t="s">
        <v>496</v>
      </c>
      <c r="W825" s="57"/>
    </row>
    <row r="826" spans="1:23" s="58" customFormat="1" ht="42" customHeight="1" x14ac:dyDescent="0.25">
      <c r="A826" s="49">
        <v>24</v>
      </c>
      <c r="B826" s="85" t="s">
        <v>818</v>
      </c>
      <c r="C826" s="86" t="s">
        <v>211</v>
      </c>
      <c r="D826" s="51">
        <v>1988</v>
      </c>
      <c r="E826" s="65">
        <v>2021</v>
      </c>
      <c r="F826" s="93" t="s">
        <v>53</v>
      </c>
      <c r="G826" s="51">
        <v>5</v>
      </c>
      <c r="H826" s="51">
        <v>4</v>
      </c>
      <c r="I826" s="52">
        <v>3466.9</v>
      </c>
      <c r="J826" s="52">
        <v>2773.52</v>
      </c>
      <c r="K826" s="52">
        <v>2773.52</v>
      </c>
      <c r="L826" s="53">
        <v>112</v>
      </c>
      <c r="M826" s="69">
        <f t="shared" si="176"/>
        <v>651000</v>
      </c>
      <c r="N826" s="88">
        <v>0</v>
      </c>
      <c r="O826" s="88">
        <v>0</v>
      </c>
      <c r="P826" s="88">
        <v>0</v>
      </c>
      <c r="Q826" s="69">
        <f>'Таблица 3 '!C817</f>
        <v>651000</v>
      </c>
      <c r="R826" s="69">
        <f t="shared" si="177"/>
        <v>651000</v>
      </c>
      <c r="S826" s="70">
        <v>0</v>
      </c>
      <c r="T826" s="69">
        <f t="shared" si="178"/>
        <v>234.71977847644871</v>
      </c>
      <c r="U826" s="69">
        <v>1961</v>
      </c>
      <c r="V826" s="89" t="s">
        <v>496</v>
      </c>
      <c r="W826" s="57"/>
    </row>
    <row r="827" spans="1:23" s="40" customFormat="1" ht="27.75" customHeight="1" x14ac:dyDescent="0.25">
      <c r="A827" s="329" t="s">
        <v>441</v>
      </c>
      <c r="B827" s="329"/>
      <c r="C827" s="42" t="s">
        <v>38</v>
      </c>
      <c r="D827" s="42" t="s">
        <v>38</v>
      </c>
      <c r="E827" s="42" t="s">
        <v>38</v>
      </c>
      <c r="F827" s="42" t="s">
        <v>38</v>
      </c>
      <c r="G827" s="43" t="s">
        <v>38</v>
      </c>
      <c r="H827" s="43" t="s">
        <v>38</v>
      </c>
      <c r="I827" s="44">
        <f>I828</f>
        <v>696.4</v>
      </c>
      <c r="J827" s="44">
        <f t="shared" ref="J827:S827" si="179">J828</f>
        <v>644.4</v>
      </c>
      <c r="K827" s="44">
        <f t="shared" si="179"/>
        <v>644.4</v>
      </c>
      <c r="L827" s="45">
        <f t="shared" si="179"/>
        <v>33</v>
      </c>
      <c r="M827" s="44">
        <f t="shared" si="179"/>
        <v>4739874</v>
      </c>
      <c r="N827" s="44">
        <f t="shared" si="179"/>
        <v>0</v>
      </c>
      <c r="O827" s="44">
        <f t="shared" si="179"/>
        <v>0</v>
      </c>
      <c r="P827" s="44">
        <f t="shared" si="179"/>
        <v>0</v>
      </c>
      <c r="Q827" s="44">
        <f t="shared" si="179"/>
        <v>4739874</v>
      </c>
      <c r="R827" s="44">
        <f t="shared" si="179"/>
        <v>4739874</v>
      </c>
      <c r="S827" s="44">
        <f t="shared" si="179"/>
        <v>0</v>
      </c>
      <c r="T827" s="46" t="s">
        <v>39</v>
      </c>
      <c r="U827" s="46" t="s">
        <v>39</v>
      </c>
      <c r="V827" s="47" t="s">
        <v>39</v>
      </c>
      <c r="W827" s="57"/>
    </row>
    <row r="828" spans="1:23" s="48" customFormat="1" ht="45" x14ac:dyDescent="0.25">
      <c r="A828" s="49">
        <v>1</v>
      </c>
      <c r="B828" s="50" t="s">
        <v>442</v>
      </c>
      <c r="C828" s="49" t="s">
        <v>42</v>
      </c>
      <c r="D828" s="49" t="s">
        <v>95</v>
      </c>
      <c r="E828" s="49" t="s">
        <v>39</v>
      </c>
      <c r="F828" s="49" t="s">
        <v>64</v>
      </c>
      <c r="G828" s="51">
        <v>2</v>
      </c>
      <c r="H828" s="51">
        <v>2</v>
      </c>
      <c r="I828" s="52">
        <v>696.4</v>
      </c>
      <c r="J828" s="52">
        <v>644.4</v>
      </c>
      <c r="K828" s="52">
        <v>644.4</v>
      </c>
      <c r="L828" s="53">
        <v>33</v>
      </c>
      <c r="M828" s="52">
        <f t="shared" si="168"/>
        <v>4739874</v>
      </c>
      <c r="N828" s="52">
        <v>0</v>
      </c>
      <c r="O828" s="52">
        <v>0</v>
      </c>
      <c r="P828" s="52">
        <v>0</v>
      </c>
      <c r="Q828" s="52">
        <f>'Таблица 3 '!C819</f>
        <v>4739874</v>
      </c>
      <c r="R828" s="52">
        <f t="shared" si="169"/>
        <v>4739874</v>
      </c>
      <c r="S828" s="52">
        <v>0</v>
      </c>
      <c r="T828" s="54">
        <f t="shared" si="178"/>
        <v>7355.4841713221604</v>
      </c>
      <c r="U828" s="54">
        <v>9388.89</v>
      </c>
      <c r="V828" s="56" t="s">
        <v>496</v>
      </c>
      <c r="W828" s="57"/>
    </row>
    <row r="829" spans="1:23" s="40" customFormat="1" ht="24.6" customHeight="1" x14ac:dyDescent="0.25">
      <c r="A829" s="329" t="s">
        <v>459</v>
      </c>
      <c r="B829" s="329"/>
      <c r="C829" s="42" t="s">
        <v>38</v>
      </c>
      <c r="D829" s="42" t="s">
        <v>38</v>
      </c>
      <c r="E829" s="42" t="s">
        <v>38</v>
      </c>
      <c r="F829" s="42" t="s">
        <v>38</v>
      </c>
      <c r="G829" s="43" t="s">
        <v>38</v>
      </c>
      <c r="H829" s="43" t="s">
        <v>38</v>
      </c>
      <c r="I829" s="44">
        <f>I830+I840+I848</f>
        <v>44011.7</v>
      </c>
      <c r="J829" s="44">
        <f t="shared" ref="J829:S829" si="180">J830+J840+J848</f>
        <v>38285.240000000005</v>
      </c>
      <c r="K829" s="44">
        <f t="shared" si="180"/>
        <v>37797.24</v>
      </c>
      <c r="L829" s="45">
        <f t="shared" si="180"/>
        <v>1289</v>
      </c>
      <c r="M829" s="44">
        <f t="shared" si="180"/>
        <v>56750048.820000008</v>
      </c>
      <c r="N829" s="44">
        <f t="shared" si="180"/>
        <v>0</v>
      </c>
      <c r="O829" s="44">
        <f t="shared" si="180"/>
        <v>0</v>
      </c>
      <c r="P829" s="44">
        <f t="shared" si="180"/>
        <v>0</v>
      </c>
      <c r="Q829" s="44">
        <f t="shared" si="180"/>
        <v>56750048.820000008</v>
      </c>
      <c r="R829" s="44">
        <f t="shared" si="180"/>
        <v>56750048.820000008</v>
      </c>
      <c r="S829" s="44">
        <f t="shared" si="180"/>
        <v>0</v>
      </c>
      <c r="T829" s="46" t="s">
        <v>39</v>
      </c>
      <c r="U829" s="46" t="s">
        <v>39</v>
      </c>
      <c r="V829" s="47" t="s">
        <v>39</v>
      </c>
      <c r="W829" s="57"/>
    </row>
    <row r="830" spans="1:23" s="40" customFormat="1" ht="24.6" customHeight="1" x14ac:dyDescent="0.25">
      <c r="A830" s="329" t="s">
        <v>460</v>
      </c>
      <c r="B830" s="329"/>
      <c r="C830" s="42" t="s">
        <v>38</v>
      </c>
      <c r="D830" s="42" t="s">
        <v>38</v>
      </c>
      <c r="E830" s="42" t="s">
        <v>38</v>
      </c>
      <c r="F830" s="42" t="s">
        <v>38</v>
      </c>
      <c r="G830" s="43" t="s">
        <v>38</v>
      </c>
      <c r="H830" s="43" t="s">
        <v>38</v>
      </c>
      <c r="I830" s="44">
        <f>SUM(I831:I839)</f>
        <v>21622.6</v>
      </c>
      <c r="J830" s="44">
        <f t="shared" ref="J830:S830" si="181">SUM(J831:J839)</f>
        <v>19512.8</v>
      </c>
      <c r="K830" s="44">
        <f t="shared" si="181"/>
        <v>19389.899999999998</v>
      </c>
      <c r="L830" s="45">
        <f t="shared" si="181"/>
        <v>719</v>
      </c>
      <c r="M830" s="44">
        <f t="shared" si="181"/>
        <v>38564104.970000006</v>
      </c>
      <c r="N830" s="44">
        <f t="shared" si="181"/>
        <v>0</v>
      </c>
      <c r="O830" s="44">
        <f t="shared" si="181"/>
        <v>0</v>
      </c>
      <c r="P830" s="44">
        <f t="shared" si="181"/>
        <v>0</v>
      </c>
      <c r="Q830" s="44">
        <f t="shared" si="181"/>
        <v>38564104.970000006</v>
      </c>
      <c r="R830" s="44">
        <f t="shared" si="181"/>
        <v>38564104.970000006</v>
      </c>
      <c r="S830" s="44">
        <f t="shared" si="181"/>
        <v>0</v>
      </c>
      <c r="T830" s="46" t="s">
        <v>39</v>
      </c>
      <c r="U830" s="46" t="s">
        <v>39</v>
      </c>
      <c r="V830" s="47" t="s">
        <v>39</v>
      </c>
      <c r="W830" s="57"/>
    </row>
    <row r="831" spans="1:23" s="48" customFormat="1" ht="45" x14ac:dyDescent="0.25">
      <c r="A831" s="49">
        <v>1</v>
      </c>
      <c r="B831" s="50" t="s">
        <v>819</v>
      </c>
      <c r="C831" s="49" t="s">
        <v>42</v>
      </c>
      <c r="D831" s="49">
        <v>1969</v>
      </c>
      <c r="E831" s="49" t="s">
        <v>39</v>
      </c>
      <c r="F831" s="49" t="s">
        <v>64</v>
      </c>
      <c r="G831" s="51">
        <v>5</v>
      </c>
      <c r="H831" s="51">
        <v>5</v>
      </c>
      <c r="I831" s="52">
        <v>6465.3</v>
      </c>
      <c r="J831" s="52">
        <v>5945.3</v>
      </c>
      <c r="K831" s="52">
        <v>5945.3</v>
      </c>
      <c r="L831" s="53">
        <v>205</v>
      </c>
      <c r="M831" s="52">
        <f t="shared" si="168"/>
        <v>6135571.3899999997</v>
      </c>
      <c r="N831" s="52">
        <v>0</v>
      </c>
      <c r="O831" s="52">
        <v>0</v>
      </c>
      <c r="P831" s="52">
        <v>0</v>
      </c>
      <c r="Q831" s="52">
        <f>'Таблица 3 '!C822</f>
        <v>6135571.3899999997</v>
      </c>
      <c r="R831" s="52">
        <f t="shared" si="169"/>
        <v>6135571.3899999997</v>
      </c>
      <c r="S831" s="52">
        <v>0</v>
      </c>
      <c r="T831" s="54">
        <f t="shared" si="178"/>
        <v>1032.0036650799791</v>
      </c>
      <c r="U831" s="54">
        <v>937.9</v>
      </c>
      <c r="V831" s="56" t="s">
        <v>496</v>
      </c>
      <c r="W831" s="57"/>
    </row>
    <row r="832" spans="1:23" s="48" customFormat="1" ht="45" x14ac:dyDescent="0.25">
      <c r="A832" s="49">
        <v>2</v>
      </c>
      <c r="B832" s="50" t="s">
        <v>820</v>
      </c>
      <c r="C832" s="49" t="s">
        <v>42</v>
      </c>
      <c r="D832" s="49" t="s">
        <v>374</v>
      </c>
      <c r="E832" s="49" t="s">
        <v>39</v>
      </c>
      <c r="F832" s="49" t="s">
        <v>64</v>
      </c>
      <c r="G832" s="51">
        <v>5</v>
      </c>
      <c r="H832" s="51">
        <v>6</v>
      </c>
      <c r="I832" s="52">
        <v>4548.5</v>
      </c>
      <c r="J832" s="52">
        <v>4056.5</v>
      </c>
      <c r="K832" s="52">
        <v>4056.5</v>
      </c>
      <c r="L832" s="53">
        <v>150</v>
      </c>
      <c r="M832" s="52">
        <f t="shared" si="168"/>
        <v>8711428.2699999996</v>
      </c>
      <c r="N832" s="52">
        <v>0</v>
      </c>
      <c r="O832" s="52">
        <v>0</v>
      </c>
      <c r="P832" s="52">
        <v>0</v>
      </c>
      <c r="Q832" s="52">
        <f>'Таблица 3 '!C823</f>
        <v>8711428.2699999996</v>
      </c>
      <c r="R832" s="52">
        <f t="shared" si="169"/>
        <v>8711428.2699999996</v>
      </c>
      <c r="S832" s="52">
        <v>0</v>
      </c>
      <c r="T832" s="54">
        <f t="shared" si="178"/>
        <v>2147.5233008751384</v>
      </c>
      <c r="U832" s="54">
        <v>2147.52</v>
      </c>
      <c r="V832" s="56" t="s">
        <v>496</v>
      </c>
      <c r="W832" s="57"/>
    </row>
    <row r="833" spans="1:23" s="48" customFormat="1" ht="45" x14ac:dyDescent="0.25">
      <c r="A833" s="49">
        <v>3</v>
      </c>
      <c r="B833" s="50" t="s">
        <v>466</v>
      </c>
      <c r="C833" s="49" t="s">
        <v>42</v>
      </c>
      <c r="D833" s="49" t="s">
        <v>81</v>
      </c>
      <c r="E833" s="49" t="s">
        <v>39</v>
      </c>
      <c r="F833" s="49" t="s">
        <v>64</v>
      </c>
      <c r="G833" s="51">
        <v>5</v>
      </c>
      <c r="H833" s="51">
        <v>6</v>
      </c>
      <c r="I833" s="52">
        <v>4546.3999999999996</v>
      </c>
      <c r="J833" s="52">
        <v>4054.5</v>
      </c>
      <c r="K833" s="52">
        <v>4054.5</v>
      </c>
      <c r="L833" s="53">
        <v>148</v>
      </c>
      <c r="M833" s="52">
        <f t="shared" si="168"/>
        <v>10193832</v>
      </c>
      <c r="N833" s="52">
        <v>0</v>
      </c>
      <c r="O833" s="52">
        <v>0</v>
      </c>
      <c r="P833" s="52">
        <v>0</v>
      </c>
      <c r="Q833" s="52">
        <f>'Таблица 3 '!C824</f>
        <v>10193832</v>
      </c>
      <c r="R833" s="52">
        <f t="shared" si="169"/>
        <v>10193832</v>
      </c>
      <c r="S833" s="52">
        <v>0</v>
      </c>
      <c r="T833" s="54">
        <f t="shared" si="178"/>
        <v>2514.2019977802443</v>
      </c>
      <c r="U833" s="54">
        <v>2514.1999999999998</v>
      </c>
      <c r="V833" s="56" t="s">
        <v>496</v>
      </c>
      <c r="W833" s="57"/>
    </row>
    <row r="834" spans="1:23" s="48" customFormat="1" ht="45" x14ac:dyDescent="0.25">
      <c r="A834" s="49">
        <v>4</v>
      </c>
      <c r="B834" s="50" t="s">
        <v>821</v>
      </c>
      <c r="C834" s="49" t="s">
        <v>42</v>
      </c>
      <c r="D834" s="49" t="s">
        <v>183</v>
      </c>
      <c r="E834" s="49" t="s">
        <v>39</v>
      </c>
      <c r="F834" s="49" t="s">
        <v>313</v>
      </c>
      <c r="G834" s="51">
        <v>2</v>
      </c>
      <c r="H834" s="51">
        <v>1</v>
      </c>
      <c r="I834" s="52">
        <v>566</v>
      </c>
      <c r="J834" s="52">
        <v>504.5</v>
      </c>
      <c r="K834" s="52">
        <v>504.5</v>
      </c>
      <c r="L834" s="53">
        <v>22</v>
      </c>
      <c r="M834" s="52">
        <f t="shared" si="168"/>
        <v>266453.38</v>
      </c>
      <c r="N834" s="52">
        <v>0</v>
      </c>
      <c r="O834" s="52">
        <v>0</v>
      </c>
      <c r="P834" s="52">
        <v>0</v>
      </c>
      <c r="Q834" s="52">
        <f>'Таблица 3 '!C825</f>
        <v>266453.38</v>
      </c>
      <c r="R834" s="52">
        <f t="shared" si="169"/>
        <v>266453.38</v>
      </c>
      <c r="S834" s="52">
        <v>0</v>
      </c>
      <c r="T834" s="54">
        <f t="shared" si="178"/>
        <v>528.1533795837463</v>
      </c>
      <c r="U834" s="54">
        <v>668</v>
      </c>
      <c r="V834" s="56" t="s">
        <v>496</v>
      </c>
      <c r="W834" s="57"/>
    </row>
    <row r="835" spans="1:23" s="48" customFormat="1" ht="45" x14ac:dyDescent="0.25">
      <c r="A835" s="49">
        <v>5</v>
      </c>
      <c r="B835" s="50" t="s">
        <v>467</v>
      </c>
      <c r="C835" s="49" t="s">
        <v>42</v>
      </c>
      <c r="D835" s="49" t="s">
        <v>164</v>
      </c>
      <c r="E835" s="49">
        <v>2017</v>
      </c>
      <c r="F835" s="49" t="s">
        <v>313</v>
      </c>
      <c r="G835" s="51">
        <v>2</v>
      </c>
      <c r="H835" s="51">
        <v>1</v>
      </c>
      <c r="I835" s="52">
        <v>562.6</v>
      </c>
      <c r="J835" s="52">
        <v>518.6</v>
      </c>
      <c r="K835" s="52">
        <v>518.6</v>
      </c>
      <c r="L835" s="53">
        <v>14</v>
      </c>
      <c r="M835" s="52">
        <f t="shared" si="168"/>
        <v>2191931.41</v>
      </c>
      <c r="N835" s="52">
        <v>0</v>
      </c>
      <c r="O835" s="52">
        <v>0</v>
      </c>
      <c r="P835" s="52">
        <v>0</v>
      </c>
      <c r="Q835" s="52">
        <f>'Таблица 3 '!C826</f>
        <v>2191931.41</v>
      </c>
      <c r="R835" s="52">
        <f t="shared" si="169"/>
        <v>2191931.41</v>
      </c>
      <c r="S835" s="52">
        <v>0</v>
      </c>
      <c r="T835" s="54">
        <f t="shared" si="178"/>
        <v>4226.6321056691095</v>
      </c>
      <c r="U835" s="54">
        <v>4226.6321056691095</v>
      </c>
      <c r="V835" s="56" t="s">
        <v>496</v>
      </c>
      <c r="W835" s="57"/>
    </row>
    <row r="836" spans="1:23" s="48" customFormat="1" ht="45" x14ac:dyDescent="0.25">
      <c r="A836" s="49">
        <v>6</v>
      </c>
      <c r="B836" s="50" t="s">
        <v>822</v>
      </c>
      <c r="C836" s="49" t="s">
        <v>42</v>
      </c>
      <c r="D836" s="49" t="s">
        <v>72</v>
      </c>
      <c r="E836" s="49" t="s">
        <v>39</v>
      </c>
      <c r="F836" s="49" t="s">
        <v>64</v>
      </c>
      <c r="G836" s="51">
        <v>2</v>
      </c>
      <c r="H836" s="51">
        <v>2</v>
      </c>
      <c r="I836" s="52">
        <v>661</v>
      </c>
      <c r="J836" s="52">
        <v>572.5</v>
      </c>
      <c r="K836" s="52">
        <v>572.5</v>
      </c>
      <c r="L836" s="53">
        <v>28</v>
      </c>
      <c r="M836" s="52">
        <f t="shared" si="168"/>
        <v>1890425</v>
      </c>
      <c r="N836" s="52">
        <v>0</v>
      </c>
      <c r="O836" s="52">
        <v>0</v>
      </c>
      <c r="P836" s="52">
        <v>0</v>
      </c>
      <c r="Q836" s="52">
        <f>'Таблица 3 '!C827</f>
        <v>1890425</v>
      </c>
      <c r="R836" s="52">
        <f t="shared" si="169"/>
        <v>1890425</v>
      </c>
      <c r="S836" s="52">
        <v>0</v>
      </c>
      <c r="T836" s="54">
        <f t="shared" si="178"/>
        <v>3302.0524017467251</v>
      </c>
      <c r="U836" s="54">
        <v>3302.0524017467251</v>
      </c>
      <c r="V836" s="56" t="s">
        <v>496</v>
      </c>
      <c r="W836" s="57"/>
    </row>
    <row r="837" spans="1:23" s="48" customFormat="1" ht="45" x14ac:dyDescent="0.25">
      <c r="A837" s="49">
        <v>7</v>
      </c>
      <c r="B837" s="50" t="s">
        <v>468</v>
      </c>
      <c r="C837" s="49" t="s">
        <v>42</v>
      </c>
      <c r="D837" s="49" t="s">
        <v>244</v>
      </c>
      <c r="E837" s="49" t="s">
        <v>39</v>
      </c>
      <c r="F837" s="49" t="s">
        <v>64</v>
      </c>
      <c r="G837" s="51">
        <v>5</v>
      </c>
      <c r="H837" s="51">
        <v>4</v>
      </c>
      <c r="I837" s="52">
        <v>3035.8</v>
      </c>
      <c r="J837" s="52">
        <v>2730.8</v>
      </c>
      <c r="K837" s="52">
        <v>2730.8</v>
      </c>
      <c r="L837" s="53">
        <v>110</v>
      </c>
      <c r="M837" s="52">
        <f t="shared" si="168"/>
        <v>6085782.5800000001</v>
      </c>
      <c r="N837" s="52">
        <v>0</v>
      </c>
      <c r="O837" s="52">
        <v>0</v>
      </c>
      <c r="P837" s="52">
        <v>0</v>
      </c>
      <c r="Q837" s="52">
        <f>'Таблица 3 '!C828</f>
        <v>6085782.5800000001</v>
      </c>
      <c r="R837" s="52">
        <f t="shared" si="169"/>
        <v>6085782.5800000001</v>
      </c>
      <c r="S837" s="52">
        <v>0</v>
      </c>
      <c r="T837" s="54">
        <f t="shared" si="178"/>
        <v>2228.5713270836382</v>
      </c>
      <c r="U837" s="54">
        <v>2228.5713270836382</v>
      </c>
      <c r="V837" s="56" t="s">
        <v>496</v>
      </c>
      <c r="W837" s="57"/>
    </row>
    <row r="838" spans="1:23" s="48" customFormat="1" ht="45" x14ac:dyDescent="0.25">
      <c r="A838" s="49">
        <v>8</v>
      </c>
      <c r="B838" s="50" t="s">
        <v>823</v>
      </c>
      <c r="C838" s="49" t="s">
        <v>42</v>
      </c>
      <c r="D838" s="49" t="s">
        <v>177</v>
      </c>
      <c r="E838" s="49">
        <v>2017</v>
      </c>
      <c r="F838" s="49" t="s">
        <v>313</v>
      </c>
      <c r="G838" s="51">
        <v>2</v>
      </c>
      <c r="H838" s="51">
        <v>1</v>
      </c>
      <c r="I838" s="52">
        <v>570.29999999999995</v>
      </c>
      <c r="J838" s="52">
        <v>525.29999999999995</v>
      </c>
      <c r="K838" s="52">
        <v>525.1</v>
      </c>
      <c r="L838" s="53">
        <v>20</v>
      </c>
      <c r="M838" s="52">
        <f t="shared" si="168"/>
        <v>2839669.2</v>
      </c>
      <c r="N838" s="52">
        <v>0</v>
      </c>
      <c r="O838" s="52">
        <v>0</v>
      </c>
      <c r="P838" s="52">
        <v>0</v>
      </c>
      <c r="Q838" s="52">
        <f>'Таблица 3 '!C829</f>
        <v>2839669.2</v>
      </c>
      <c r="R838" s="52">
        <f t="shared" si="169"/>
        <v>2839669.2</v>
      </c>
      <c r="S838" s="52">
        <v>0</v>
      </c>
      <c r="T838" s="54">
        <f t="shared" si="178"/>
        <v>5405.8046830382646</v>
      </c>
      <c r="U838" s="54">
        <v>5405.8046830382646</v>
      </c>
      <c r="V838" s="56" t="s">
        <v>496</v>
      </c>
      <c r="W838" s="57"/>
    </row>
    <row r="839" spans="1:23" s="48" customFormat="1" ht="45" x14ac:dyDescent="0.25">
      <c r="A839" s="49">
        <v>9</v>
      </c>
      <c r="B839" s="50" t="s">
        <v>824</v>
      </c>
      <c r="C839" s="49" t="s">
        <v>42</v>
      </c>
      <c r="D839" s="49" t="s">
        <v>89</v>
      </c>
      <c r="E839" s="49" t="s">
        <v>39</v>
      </c>
      <c r="F839" s="49" t="s">
        <v>412</v>
      </c>
      <c r="G839" s="80">
        <v>2</v>
      </c>
      <c r="H839" s="80">
        <v>2</v>
      </c>
      <c r="I839" s="52">
        <v>666.7</v>
      </c>
      <c r="J839" s="52">
        <v>604.79999999999995</v>
      </c>
      <c r="K839" s="52">
        <v>482.1</v>
      </c>
      <c r="L839" s="53">
        <v>22</v>
      </c>
      <c r="M839" s="52">
        <f t="shared" si="168"/>
        <v>249011.74</v>
      </c>
      <c r="N839" s="52">
        <v>0</v>
      </c>
      <c r="O839" s="52">
        <v>0</v>
      </c>
      <c r="P839" s="52">
        <v>0</v>
      </c>
      <c r="Q839" s="52">
        <f>'Таблица 3 '!C830</f>
        <v>249011.74</v>
      </c>
      <c r="R839" s="52">
        <f t="shared" si="169"/>
        <v>249011.74</v>
      </c>
      <c r="S839" s="52">
        <v>0</v>
      </c>
      <c r="T839" s="54">
        <f t="shared" si="178"/>
        <v>411.72576058201059</v>
      </c>
      <c r="U839" s="54">
        <v>411.72576058201059</v>
      </c>
      <c r="V839" s="56" t="s">
        <v>496</v>
      </c>
      <c r="W839" s="57"/>
    </row>
    <row r="840" spans="1:23" s="40" customFormat="1" ht="26.45" customHeight="1" x14ac:dyDescent="0.25">
      <c r="A840" s="329" t="s">
        <v>476</v>
      </c>
      <c r="B840" s="329"/>
      <c r="C840" s="42" t="s">
        <v>38</v>
      </c>
      <c r="D840" s="42" t="s">
        <v>38</v>
      </c>
      <c r="E840" s="42" t="s">
        <v>38</v>
      </c>
      <c r="F840" s="42" t="s">
        <v>38</v>
      </c>
      <c r="G840" s="43" t="s">
        <v>38</v>
      </c>
      <c r="H840" s="43" t="s">
        <v>38</v>
      </c>
      <c r="I840" s="44">
        <f>SUM(I841:I847)</f>
        <v>20332.099999999999</v>
      </c>
      <c r="J840" s="44">
        <f t="shared" ref="J840:S840" si="182">SUM(J841:J847)</f>
        <v>17548.330000000002</v>
      </c>
      <c r="K840" s="44">
        <f t="shared" si="182"/>
        <v>17217.13</v>
      </c>
      <c r="L840" s="45">
        <f t="shared" si="182"/>
        <v>515</v>
      </c>
      <c r="M840" s="44">
        <f t="shared" si="182"/>
        <v>10976113.399999999</v>
      </c>
      <c r="N840" s="44">
        <f t="shared" si="182"/>
        <v>0</v>
      </c>
      <c r="O840" s="44">
        <f t="shared" si="182"/>
        <v>0</v>
      </c>
      <c r="P840" s="44">
        <f t="shared" si="182"/>
        <v>0</v>
      </c>
      <c r="Q840" s="44">
        <f t="shared" si="182"/>
        <v>10976113.399999999</v>
      </c>
      <c r="R840" s="44">
        <f t="shared" si="182"/>
        <v>10976113.399999999</v>
      </c>
      <c r="S840" s="44">
        <f t="shared" si="182"/>
        <v>0</v>
      </c>
      <c r="T840" s="46" t="s">
        <v>39</v>
      </c>
      <c r="U840" s="46" t="s">
        <v>39</v>
      </c>
      <c r="V840" s="47" t="s">
        <v>39</v>
      </c>
      <c r="W840" s="57"/>
    </row>
    <row r="841" spans="1:23" s="48" customFormat="1" ht="45" customHeight="1" x14ac:dyDescent="0.25">
      <c r="A841" s="49">
        <v>1</v>
      </c>
      <c r="B841" s="50" t="s">
        <v>825</v>
      </c>
      <c r="C841" s="49" t="s">
        <v>51</v>
      </c>
      <c r="D841" s="49">
        <v>1983</v>
      </c>
      <c r="E841" s="49" t="s">
        <v>39</v>
      </c>
      <c r="F841" s="49" t="s">
        <v>64</v>
      </c>
      <c r="G841" s="51">
        <v>5</v>
      </c>
      <c r="H841" s="51">
        <v>3</v>
      </c>
      <c r="I841" s="52">
        <v>4255</v>
      </c>
      <c r="J841" s="52">
        <v>3000.23</v>
      </c>
      <c r="K841" s="52">
        <v>3000.23</v>
      </c>
      <c r="L841" s="53">
        <v>112</v>
      </c>
      <c r="M841" s="52">
        <f t="shared" ref="M841:M850" si="183">SUM(N841:Q841)</f>
        <v>2230111.6</v>
      </c>
      <c r="N841" s="52">
        <v>0</v>
      </c>
      <c r="O841" s="52">
        <v>0</v>
      </c>
      <c r="P841" s="52">
        <v>0</v>
      </c>
      <c r="Q841" s="52">
        <f>'Таблица 3 '!C832</f>
        <v>2230111.6</v>
      </c>
      <c r="R841" s="52">
        <f t="shared" ref="R841:R850" si="184">Q841</f>
        <v>2230111.6</v>
      </c>
      <c r="S841" s="52">
        <v>0</v>
      </c>
      <c r="T841" s="54">
        <f t="shared" si="178"/>
        <v>743.31354596147628</v>
      </c>
      <c r="U841" s="54">
        <v>743.31</v>
      </c>
      <c r="V841" s="56" t="s">
        <v>496</v>
      </c>
      <c r="W841" s="57"/>
    </row>
    <row r="842" spans="1:23" s="48" customFormat="1" ht="45" customHeight="1" x14ac:dyDescent="0.25">
      <c r="A842" s="49">
        <v>2</v>
      </c>
      <c r="B842" s="50" t="s">
        <v>826</v>
      </c>
      <c r="C842" s="49" t="s">
        <v>42</v>
      </c>
      <c r="D842" s="49">
        <v>1980</v>
      </c>
      <c r="E842" s="49" t="s">
        <v>39</v>
      </c>
      <c r="F842" s="49" t="s">
        <v>64</v>
      </c>
      <c r="G842" s="51">
        <v>2</v>
      </c>
      <c r="H842" s="51">
        <v>3</v>
      </c>
      <c r="I842" s="52">
        <v>1107</v>
      </c>
      <c r="J842" s="52">
        <v>1031</v>
      </c>
      <c r="K842" s="52">
        <v>1031</v>
      </c>
      <c r="L842" s="53">
        <v>25</v>
      </c>
      <c r="M842" s="52">
        <f t="shared" si="183"/>
        <v>1977871.4</v>
      </c>
      <c r="N842" s="52">
        <v>0</v>
      </c>
      <c r="O842" s="52">
        <v>0</v>
      </c>
      <c r="P842" s="52">
        <v>0</v>
      </c>
      <c r="Q842" s="52">
        <f>'Таблица 3 '!C833</f>
        <v>1977871.4</v>
      </c>
      <c r="R842" s="52">
        <f t="shared" si="184"/>
        <v>1977871.4</v>
      </c>
      <c r="S842" s="52">
        <v>0</v>
      </c>
      <c r="T842" s="54">
        <f t="shared" si="178"/>
        <v>1918.4009699321048</v>
      </c>
      <c r="U842" s="54">
        <v>1918.4009699321048</v>
      </c>
      <c r="V842" s="56" t="s">
        <v>496</v>
      </c>
      <c r="W842" s="57"/>
    </row>
    <row r="843" spans="1:23" s="48" customFormat="1" ht="45" customHeight="1" x14ac:dyDescent="0.25">
      <c r="A843" s="49">
        <v>3</v>
      </c>
      <c r="B843" s="50" t="s">
        <v>827</v>
      </c>
      <c r="C843" s="49" t="s">
        <v>42</v>
      </c>
      <c r="D843" s="49">
        <v>1979</v>
      </c>
      <c r="E843" s="49" t="s">
        <v>39</v>
      </c>
      <c r="F843" s="49" t="s">
        <v>64</v>
      </c>
      <c r="G843" s="51">
        <v>5</v>
      </c>
      <c r="H843" s="51">
        <v>6</v>
      </c>
      <c r="I843" s="52">
        <v>4651.6000000000004</v>
      </c>
      <c r="J843" s="52">
        <v>4037.4</v>
      </c>
      <c r="K843" s="52">
        <v>4037.4</v>
      </c>
      <c r="L843" s="53">
        <v>120</v>
      </c>
      <c r="M843" s="52">
        <f t="shared" si="183"/>
        <v>2236670.2000000002</v>
      </c>
      <c r="N843" s="52">
        <v>0</v>
      </c>
      <c r="O843" s="52">
        <v>0</v>
      </c>
      <c r="P843" s="52">
        <v>0</v>
      </c>
      <c r="Q843" s="52">
        <f>'Таблица 3 '!C834</f>
        <v>2236670.2000000002</v>
      </c>
      <c r="R843" s="52">
        <f t="shared" si="184"/>
        <v>2236670.2000000002</v>
      </c>
      <c r="S843" s="52">
        <v>0</v>
      </c>
      <c r="T843" s="54">
        <f t="shared" si="178"/>
        <v>553.98776440283359</v>
      </c>
      <c r="U843" s="54">
        <v>553.98776440283359</v>
      </c>
      <c r="V843" s="56" t="s">
        <v>496</v>
      </c>
      <c r="W843" s="57"/>
    </row>
    <row r="844" spans="1:23" s="48" customFormat="1" ht="45" customHeight="1" x14ac:dyDescent="0.25">
      <c r="A844" s="49">
        <v>4</v>
      </c>
      <c r="B844" s="50" t="s">
        <v>828</v>
      </c>
      <c r="C844" s="49" t="s">
        <v>51</v>
      </c>
      <c r="D844" s="49">
        <v>1972</v>
      </c>
      <c r="E844" s="49" t="s">
        <v>39</v>
      </c>
      <c r="F844" s="49" t="s">
        <v>64</v>
      </c>
      <c r="G844" s="51">
        <v>5</v>
      </c>
      <c r="H844" s="51">
        <v>5</v>
      </c>
      <c r="I844" s="52">
        <v>3316</v>
      </c>
      <c r="J844" s="52">
        <v>2987.4</v>
      </c>
      <c r="K844" s="52">
        <v>2713.3</v>
      </c>
      <c r="L844" s="53">
        <v>98</v>
      </c>
      <c r="M844" s="52">
        <f t="shared" si="183"/>
        <v>1284229</v>
      </c>
      <c r="N844" s="52">
        <v>0</v>
      </c>
      <c r="O844" s="52">
        <v>0</v>
      </c>
      <c r="P844" s="52">
        <v>0</v>
      </c>
      <c r="Q844" s="52">
        <f>'Таблица 3 '!C835</f>
        <v>1284229</v>
      </c>
      <c r="R844" s="52">
        <f t="shared" si="184"/>
        <v>1284229</v>
      </c>
      <c r="S844" s="52">
        <v>0</v>
      </c>
      <c r="T844" s="54">
        <f t="shared" si="178"/>
        <v>429.88183704893885</v>
      </c>
      <c r="U844" s="54">
        <v>429.88183704893885</v>
      </c>
      <c r="V844" s="56" t="s">
        <v>496</v>
      </c>
      <c r="W844" s="57"/>
    </row>
    <row r="845" spans="1:23" s="48" customFormat="1" ht="45" customHeight="1" x14ac:dyDescent="0.25">
      <c r="A845" s="49">
        <v>5</v>
      </c>
      <c r="B845" s="50" t="s">
        <v>829</v>
      </c>
      <c r="C845" s="49" t="s">
        <v>42</v>
      </c>
      <c r="D845" s="49">
        <v>1990</v>
      </c>
      <c r="E845" s="49" t="s">
        <v>39</v>
      </c>
      <c r="F845" s="49" t="s">
        <v>64</v>
      </c>
      <c r="G845" s="51">
        <v>5</v>
      </c>
      <c r="H845" s="51">
        <v>4</v>
      </c>
      <c r="I845" s="52">
        <v>2995.6</v>
      </c>
      <c r="J845" s="52">
        <v>2845.6</v>
      </c>
      <c r="K845" s="52">
        <v>2845.6</v>
      </c>
      <c r="L845" s="53">
        <v>67</v>
      </c>
      <c r="M845" s="52">
        <f t="shared" si="183"/>
        <v>712475</v>
      </c>
      <c r="N845" s="52">
        <v>0</v>
      </c>
      <c r="O845" s="52">
        <v>0</v>
      </c>
      <c r="P845" s="52">
        <v>0</v>
      </c>
      <c r="Q845" s="52">
        <f>'Таблица 3 '!C836</f>
        <v>712475</v>
      </c>
      <c r="R845" s="52">
        <f t="shared" si="184"/>
        <v>712475</v>
      </c>
      <c r="S845" s="52">
        <v>0</v>
      </c>
      <c r="T845" s="54">
        <f t="shared" si="178"/>
        <v>250.37777621591229</v>
      </c>
      <c r="U845" s="54">
        <v>250.37777621591229</v>
      </c>
      <c r="V845" s="56" t="s">
        <v>496</v>
      </c>
      <c r="W845" s="57"/>
    </row>
    <row r="846" spans="1:23" s="48" customFormat="1" ht="45" customHeight="1" x14ac:dyDescent="0.25">
      <c r="A846" s="49">
        <v>6</v>
      </c>
      <c r="B846" s="50" t="s">
        <v>485</v>
      </c>
      <c r="C846" s="49" t="s">
        <v>42</v>
      </c>
      <c r="D846" s="49" t="s">
        <v>312</v>
      </c>
      <c r="E846" s="49">
        <v>2022</v>
      </c>
      <c r="F846" s="49" t="s">
        <v>64</v>
      </c>
      <c r="G846" s="51">
        <v>2</v>
      </c>
      <c r="H846" s="51">
        <v>2</v>
      </c>
      <c r="I846" s="52">
        <v>517.1</v>
      </c>
      <c r="J846" s="52">
        <v>466.8</v>
      </c>
      <c r="K846" s="52">
        <v>409.7</v>
      </c>
      <c r="L846" s="53">
        <v>13</v>
      </c>
      <c r="M846" s="52">
        <f t="shared" si="183"/>
        <v>541401.59999999998</v>
      </c>
      <c r="N846" s="52">
        <v>0</v>
      </c>
      <c r="O846" s="52">
        <v>0</v>
      </c>
      <c r="P846" s="52">
        <v>0</v>
      </c>
      <c r="Q846" s="52">
        <f>'Таблица 3 '!C837</f>
        <v>541401.59999999998</v>
      </c>
      <c r="R846" s="52">
        <f t="shared" si="184"/>
        <v>541401.59999999998</v>
      </c>
      <c r="S846" s="52">
        <v>0</v>
      </c>
      <c r="T846" s="54">
        <f t="shared" si="178"/>
        <v>1159.8149100257069</v>
      </c>
      <c r="U846" s="54">
        <v>1159.8149100257069</v>
      </c>
      <c r="V846" s="56" t="s">
        <v>496</v>
      </c>
      <c r="W846" s="57"/>
    </row>
    <row r="847" spans="1:23" s="48" customFormat="1" ht="45" customHeight="1" x14ac:dyDescent="0.25">
      <c r="A847" s="49">
        <v>7</v>
      </c>
      <c r="B847" s="50" t="s">
        <v>830</v>
      </c>
      <c r="C847" s="49" t="s">
        <v>42</v>
      </c>
      <c r="D847" s="49">
        <v>1995</v>
      </c>
      <c r="E847" s="49" t="s">
        <v>39</v>
      </c>
      <c r="F847" s="49" t="s">
        <v>64</v>
      </c>
      <c r="G847" s="51">
        <v>5</v>
      </c>
      <c r="H847" s="51">
        <v>3</v>
      </c>
      <c r="I847" s="52">
        <v>3489.8</v>
      </c>
      <c r="J847" s="52">
        <v>3179.9</v>
      </c>
      <c r="K847" s="52">
        <v>3179.9</v>
      </c>
      <c r="L847" s="53">
        <v>80</v>
      </c>
      <c r="M847" s="52">
        <f t="shared" si="183"/>
        <v>1993354.6</v>
      </c>
      <c r="N847" s="52">
        <v>0</v>
      </c>
      <c r="O847" s="52">
        <v>0</v>
      </c>
      <c r="P847" s="52">
        <v>0</v>
      </c>
      <c r="Q847" s="52">
        <f>'Таблица 3 '!C838</f>
        <v>1993354.6</v>
      </c>
      <c r="R847" s="52">
        <f t="shared" si="184"/>
        <v>1993354.6</v>
      </c>
      <c r="S847" s="52">
        <v>0</v>
      </c>
      <c r="T847" s="54">
        <f t="shared" si="178"/>
        <v>626.8607817855908</v>
      </c>
      <c r="U847" s="54">
        <v>626.8607817855908</v>
      </c>
      <c r="V847" s="56" t="s">
        <v>496</v>
      </c>
      <c r="W847" s="57"/>
    </row>
    <row r="848" spans="1:23" s="40" customFormat="1" ht="24" customHeight="1" x14ac:dyDescent="0.25">
      <c r="A848" s="329" t="s">
        <v>489</v>
      </c>
      <c r="B848" s="329"/>
      <c r="C848" s="42" t="s">
        <v>38</v>
      </c>
      <c r="D848" s="42" t="s">
        <v>38</v>
      </c>
      <c r="E848" s="42" t="s">
        <v>38</v>
      </c>
      <c r="F848" s="42" t="s">
        <v>38</v>
      </c>
      <c r="G848" s="43" t="s">
        <v>38</v>
      </c>
      <c r="H848" s="43" t="s">
        <v>38</v>
      </c>
      <c r="I848" s="44">
        <f>SUM(I849:I850)</f>
        <v>2057</v>
      </c>
      <c r="J848" s="44">
        <f t="shared" ref="J848:S848" si="185">SUM(J849:J850)</f>
        <v>1224.1100000000001</v>
      </c>
      <c r="K848" s="44">
        <f t="shared" si="185"/>
        <v>1190.21</v>
      </c>
      <c r="L848" s="45">
        <f t="shared" si="185"/>
        <v>55</v>
      </c>
      <c r="M848" s="44">
        <f t="shared" si="185"/>
        <v>7209830.4499999993</v>
      </c>
      <c r="N848" s="44">
        <f t="shared" si="185"/>
        <v>0</v>
      </c>
      <c r="O848" s="44">
        <f t="shared" si="185"/>
        <v>0</v>
      </c>
      <c r="P848" s="44">
        <f t="shared" si="185"/>
        <v>0</v>
      </c>
      <c r="Q848" s="44">
        <f t="shared" si="185"/>
        <v>7209830.4499999993</v>
      </c>
      <c r="R848" s="44">
        <f t="shared" si="185"/>
        <v>7209830.4499999993</v>
      </c>
      <c r="S848" s="44">
        <f t="shared" si="185"/>
        <v>0</v>
      </c>
      <c r="T848" s="46" t="s">
        <v>39</v>
      </c>
      <c r="U848" s="46" t="s">
        <v>39</v>
      </c>
      <c r="V848" s="47" t="s">
        <v>39</v>
      </c>
      <c r="W848" s="57"/>
    </row>
    <row r="849" spans="1:24" s="48" customFormat="1" ht="49.5" customHeight="1" x14ac:dyDescent="0.25">
      <c r="A849" s="49">
        <v>1</v>
      </c>
      <c r="B849" s="50" t="s">
        <v>831</v>
      </c>
      <c r="C849" s="49" t="s">
        <v>42</v>
      </c>
      <c r="D849" s="49" t="s">
        <v>191</v>
      </c>
      <c r="E849" s="49" t="s">
        <v>39</v>
      </c>
      <c r="F849" s="49" t="s">
        <v>49</v>
      </c>
      <c r="G849" s="51">
        <v>2</v>
      </c>
      <c r="H849" s="51">
        <v>2</v>
      </c>
      <c r="I849" s="52">
        <v>1027</v>
      </c>
      <c r="J849" s="52">
        <v>611.51</v>
      </c>
      <c r="K849" s="52">
        <v>611.51</v>
      </c>
      <c r="L849" s="53">
        <v>29</v>
      </c>
      <c r="M849" s="52">
        <f t="shared" si="183"/>
        <v>3670896.62</v>
      </c>
      <c r="N849" s="52">
        <v>0</v>
      </c>
      <c r="O849" s="52">
        <v>0</v>
      </c>
      <c r="P849" s="52">
        <v>0</v>
      </c>
      <c r="Q849" s="52">
        <f>'Таблица 3 '!C840</f>
        <v>3670896.62</v>
      </c>
      <c r="R849" s="52">
        <f t="shared" si="184"/>
        <v>3670896.62</v>
      </c>
      <c r="S849" s="52">
        <v>0</v>
      </c>
      <c r="T849" s="54">
        <f t="shared" si="178"/>
        <v>6003.0034177691296</v>
      </c>
      <c r="U849" s="54">
        <v>6003.0034177691296</v>
      </c>
      <c r="V849" s="56" t="s">
        <v>496</v>
      </c>
      <c r="W849" s="57"/>
    </row>
    <row r="850" spans="1:24" s="48" customFormat="1" ht="49.5" customHeight="1" x14ac:dyDescent="0.25">
      <c r="A850" s="49">
        <v>2</v>
      </c>
      <c r="B850" s="50" t="s">
        <v>832</v>
      </c>
      <c r="C850" s="49" t="s">
        <v>42</v>
      </c>
      <c r="D850" s="49" t="s">
        <v>191</v>
      </c>
      <c r="E850" s="49" t="s">
        <v>39</v>
      </c>
      <c r="F850" s="49" t="s">
        <v>49</v>
      </c>
      <c r="G850" s="51">
        <v>2</v>
      </c>
      <c r="H850" s="51">
        <v>2</v>
      </c>
      <c r="I850" s="52">
        <v>1030</v>
      </c>
      <c r="J850" s="52">
        <v>612.6</v>
      </c>
      <c r="K850" s="52">
        <v>578.70000000000005</v>
      </c>
      <c r="L850" s="53">
        <v>26</v>
      </c>
      <c r="M850" s="52">
        <f t="shared" si="183"/>
        <v>3538933.8299999996</v>
      </c>
      <c r="N850" s="52">
        <v>0</v>
      </c>
      <c r="O850" s="52">
        <v>0</v>
      </c>
      <c r="P850" s="52">
        <v>0</v>
      </c>
      <c r="Q850" s="52">
        <f>'Таблица 3 '!C841</f>
        <v>3538933.8299999996</v>
      </c>
      <c r="R850" s="52">
        <f t="shared" si="184"/>
        <v>3538933.8299999996</v>
      </c>
      <c r="S850" s="52">
        <v>0</v>
      </c>
      <c r="T850" s="54">
        <f t="shared" si="178"/>
        <v>5776.9079823702241</v>
      </c>
      <c r="U850" s="54">
        <v>5776.9079823702241</v>
      </c>
      <c r="V850" s="56" t="s">
        <v>496</v>
      </c>
      <c r="W850" s="57"/>
    </row>
    <row r="851" spans="1:24" s="33" customFormat="1" ht="22.15" customHeight="1" x14ac:dyDescent="0.25">
      <c r="A851" s="327" t="s">
        <v>833</v>
      </c>
      <c r="B851" s="327"/>
      <c r="C851" s="11"/>
      <c r="D851" s="11"/>
      <c r="E851" s="11"/>
      <c r="F851" s="11"/>
      <c r="G851" s="34"/>
      <c r="H851" s="34"/>
      <c r="I851" s="35"/>
      <c r="J851" s="35"/>
      <c r="K851" s="35"/>
      <c r="L851" s="36"/>
      <c r="M851" s="35"/>
      <c r="N851" s="35"/>
      <c r="O851" s="35"/>
      <c r="P851" s="35"/>
      <c r="Q851" s="35"/>
      <c r="R851" s="35"/>
      <c r="S851" s="35"/>
      <c r="T851" s="37"/>
      <c r="U851" s="37"/>
      <c r="V851" s="38"/>
      <c r="W851" s="57"/>
      <c r="X851" s="39"/>
    </row>
    <row r="852" spans="1:24" s="40" customFormat="1" ht="22.9" customHeight="1" x14ac:dyDescent="0.25">
      <c r="A852" s="329" t="s">
        <v>37</v>
      </c>
      <c r="B852" s="329"/>
      <c r="C852" s="42" t="s">
        <v>39</v>
      </c>
      <c r="D852" s="42" t="s">
        <v>39</v>
      </c>
      <c r="E852" s="42" t="s">
        <v>39</v>
      </c>
      <c r="F852" s="42" t="s">
        <v>39</v>
      </c>
      <c r="G852" s="43" t="s">
        <v>39</v>
      </c>
      <c r="H852" s="43" t="s">
        <v>39</v>
      </c>
      <c r="I852" s="44">
        <f t="shared" ref="I852:S852" si="186">I853+I958+I969+I989+I991+I994+I1000+I1002+I1013+I1018+I1027+I1030+I1041+I1043+I1051+I1054+I1056+I965+I973+I1015+I1076+I1058+I1062+I1070+I1082</f>
        <v>660515.27000000014</v>
      </c>
      <c r="J852" s="44">
        <f t="shared" si="186"/>
        <v>551746.72999999986</v>
      </c>
      <c r="K852" s="44">
        <f t="shared" si="186"/>
        <v>505467.52000000014</v>
      </c>
      <c r="L852" s="45">
        <f t="shared" si="186"/>
        <v>18364</v>
      </c>
      <c r="M852" s="44">
        <f t="shared" si="186"/>
        <v>893616396.59500015</v>
      </c>
      <c r="N852" s="44">
        <f t="shared" si="186"/>
        <v>9732898.5500000007</v>
      </c>
      <c r="O852" s="44">
        <f t="shared" si="186"/>
        <v>0</v>
      </c>
      <c r="P852" s="44">
        <f t="shared" si="186"/>
        <v>0</v>
      </c>
      <c r="Q852" s="44">
        <f t="shared" si="186"/>
        <v>883883498.04500008</v>
      </c>
      <c r="R852" s="44">
        <f t="shared" si="186"/>
        <v>883883498.04500008</v>
      </c>
      <c r="S852" s="44">
        <f t="shared" si="186"/>
        <v>0</v>
      </c>
      <c r="T852" s="46" t="s">
        <v>39</v>
      </c>
      <c r="U852" s="46" t="s">
        <v>39</v>
      </c>
      <c r="V852" s="47" t="s">
        <v>39</v>
      </c>
      <c r="W852" s="57"/>
    </row>
    <row r="853" spans="1:24" s="40" customFormat="1" ht="23.45" customHeight="1" x14ac:dyDescent="0.25">
      <c r="A853" s="329" t="s">
        <v>494</v>
      </c>
      <c r="B853" s="329"/>
      <c r="C853" s="42" t="s">
        <v>38</v>
      </c>
      <c r="D853" s="42" t="s">
        <v>39</v>
      </c>
      <c r="E853" s="42" t="s">
        <v>39</v>
      </c>
      <c r="F853" s="42" t="s">
        <v>39</v>
      </c>
      <c r="G853" s="43" t="s">
        <v>39</v>
      </c>
      <c r="H853" s="43" t="s">
        <v>39</v>
      </c>
      <c r="I853" s="44">
        <f t="shared" ref="I853:S853" si="187">SUM(I854:I957)</f>
        <v>467090.76000000013</v>
      </c>
      <c r="J853" s="44">
        <f t="shared" si="187"/>
        <v>398475.89999999979</v>
      </c>
      <c r="K853" s="44">
        <f t="shared" si="187"/>
        <v>373384.10000000009</v>
      </c>
      <c r="L853" s="45">
        <f t="shared" si="187"/>
        <v>12743</v>
      </c>
      <c r="M853" s="44">
        <f t="shared" si="187"/>
        <v>557006254.52200031</v>
      </c>
      <c r="N853" s="44">
        <f t="shared" si="187"/>
        <v>9732898.5500000007</v>
      </c>
      <c r="O853" s="44">
        <f t="shared" si="187"/>
        <v>0</v>
      </c>
      <c r="P853" s="44">
        <f t="shared" si="187"/>
        <v>0</v>
      </c>
      <c r="Q853" s="44">
        <f t="shared" si="187"/>
        <v>547273355.97200024</v>
      </c>
      <c r="R853" s="44">
        <f t="shared" si="187"/>
        <v>547273355.97200024</v>
      </c>
      <c r="S853" s="44">
        <f t="shared" si="187"/>
        <v>0</v>
      </c>
      <c r="T853" s="46" t="s">
        <v>39</v>
      </c>
      <c r="U853" s="46" t="s">
        <v>39</v>
      </c>
      <c r="V853" s="47" t="s">
        <v>39</v>
      </c>
      <c r="W853" s="57"/>
    </row>
    <row r="854" spans="1:24" s="48" customFormat="1" ht="45" x14ac:dyDescent="0.25">
      <c r="A854" s="49">
        <v>1</v>
      </c>
      <c r="B854" s="50" t="s">
        <v>495</v>
      </c>
      <c r="C854" s="49" t="s">
        <v>42</v>
      </c>
      <c r="D854" s="49">
        <v>1961</v>
      </c>
      <c r="E854" s="49">
        <v>2021</v>
      </c>
      <c r="F854" s="49" t="s">
        <v>64</v>
      </c>
      <c r="G854" s="51">
        <v>2</v>
      </c>
      <c r="H854" s="51">
        <v>1</v>
      </c>
      <c r="I854" s="52">
        <v>293.60000000000002</v>
      </c>
      <c r="J854" s="52">
        <v>291.39999999999998</v>
      </c>
      <c r="K854" s="52">
        <v>211.5</v>
      </c>
      <c r="L854" s="53">
        <v>22</v>
      </c>
      <c r="M854" s="52">
        <f t="shared" ref="M854:M917" si="188">SUM(N854:Q854)</f>
        <v>609404.47</v>
      </c>
      <c r="N854" s="52">
        <v>0</v>
      </c>
      <c r="O854" s="52">
        <v>0</v>
      </c>
      <c r="P854" s="52">
        <v>0</v>
      </c>
      <c r="Q854" s="52">
        <f>'Таблица 3 '!C845</f>
        <v>609404.47</v>
      </c>
      <c r="R854" s="52">
        <f t="shared" ref="R854:R917" si="189">Q854</f>
        <v>609404.47</v>
      </c>
      <c r="S854" s="52">
        <v>0</v>
      </c>
      <c r="T854" s="54">
        <f t="shared" si="178"/>
        <v>2091.2987989018534</v>
      </c>
      <c r="U854" s="55">
        <v>2126.21</v>
      </c>
      <c r="V854" s="56" t="s">
        <v>704</v>
      </c>
      <c r="W854" s="57"/>
    </row>
    <row r="855" spans="1:24" s="48" customFormat="1" ht="45" x14ac:dyDescent="0.25">
      <c r="A855" s="49">
        <v>2</v>
      </c>
      <c r="B855" s="50" t="s">
        <v>834</v>
      </c>
      <c r="C855" s="49" t="s">
        <v>42</v>
      </c>
      <c r="D855" s="49">
        <v>2009</v>
      </c>
      <c r="E855" s="49" t="s">
        <v>39</v>
      </c>
      <c r="F855" s="49" t="s">
        <v>64</v>
      </c>
      <c r="G855" s="51">
        <v>12</v>
      </c>
      <c r="H855" s="51">
        <v>1</v>
      </c>
      <c r="I855" s="52">
        <v>3166.5</v>
      </c>
      <c r="J855" s="52">
        <v>3166.5</v>
      </c>
      <c r="K855" s="52">
        <v>2841.9</v>
      </c>
      <c r="L855" s="53">
        <v>76</v>
      </c>
      <c r="M855" s="52">
        <f t="shared" si="188"/>
        <v>507221.32</v>
      </c>
      <c r="N855" s="52">
        <v>0</v>
      </c>
      <c r="O855" s="52">
        <v>0</v>
      </c>
      <c r="P855" s="52">
        <v>0</v>
      </c>
      <c r="Q855" s="52">
        <f>'Таблица 3 '!C846</f>
        <v>507221.32</v>
      </c>
      <c r="R855" s="52">
        <f t="shared" si="189"/>
        <v>507221.32</v>
      </c>
      <c r="S855" s="52">
        <v>0</v>
      </c>
      <c r="T855" s="54">
        <f t="shared" si="178"/>
        <v>160.1835843991789</v>
      </c>
      <c r="U855" s="54">
        <v>285.33</v>
      </c>
      <c r="V855" s="56" t="s">
        <v>704</v>
      </c>
      <c r="W855" s="57"/>
    </row>
    <row r="856" spans="1:24" s="48" customFormat="1" ht="45" x14ac:dyDescent="0.25">
      <c r="A856" s="49">
        <v>3</v>
      </c>
      <c r="B856" s="50" t="s">
        <v>52</v>
      </c>
      <c r="C856" s="49" t="s">
        <v>42</v>
      </c>
      <c r="D856" s="49">
        <v>1986</v>
      </c>
      <c r="E856" s="49">
        <v>2020</v>
      </c>
      <c r="F856" s="49" t="s">
        <v>49</v>
      </c>
      <c r="G856" s="51">
        <v>5</v>
      </c>
      <c r="H856" s="51">
        <v>4</v>
      </c>
      <c r="I856" s="52">
        <v>2953.6</v>
      </c>
      <c r="J856" s="52">
        <v>2934.1</v>
      </c>
      <c r="K856" s="52">
        <v>2751.4</v>
      </c>
      <c r="L856" s="53">
        <v>107</v>
      </c>
      <c r="M856" s="52">
        <f t="shared" si="188"/>
        <v>4020068.7050000001</v>
      </c>
      <c r="N856" s="52">
        <v>0</v>
      </c>
      <c r="O856" s="52">
        <v>0</v>
      </c>
      <c r="P856" s="52">
        <v>0</v>
      </c>
      <c r="Q856" s="52">
        <f>'Таблица 3 '!C847</f>
        <v>4020068.7050000001</v>
      </c>
      <c r="R856" s="52">
        <f t="shared" si="189"/>
        <v>4020068.7050000001</v>
      </c>
      <c r="S856" s="52">
        <v>0</v>
      </c>
      <c r="T856" s="54">
        <f t="shared" si="178"/>
        <v>1370.1198681026551</v>
      </c>
      <c r="U856" s="54">
        <v>1586.22</v>
      </c>
      <c r="V856" s="56" t="s">
        <v>704</v>
      </c>
      <c r="W856" s="57"/>
    </row>
    <row r="857" spans="1:24" s="48" customFormat="1" ht="45" x14ac:dyDescent="0.25">
      <c r="A857" s="49">
        <v>4</v>
      </c>
      <c r="B857" s="50" t="s">
        <v>835</v>
      </c>
      <c r="C857" s="49" t="s">
        <v>42</v>
      </c>
      <c r="D857" s="49">
        <v>1988</v>
      </c>
      <c r="E857" s="49">
        <v>2021</v>
      </c>
      <c r="F857" s="49" t="s">
        <v>49</v>
      </c>
      <c r="G857" s="51">
        <v>5</v>
      </c>
      <c r="H857" s="51">
        <v>4</v>
      </c>
      <c r="I857" s="52">
        <v>3338.3</v>
      </c>
      <c r="J857" s="52">
        <v>3009.5</v>
      </c>
      <c r="K857" s="52">
        <v>2940.7</v>
      </c>
      <c r="L857" s="53">
        <v>117</v>
      </c>
      <c r="M857" s="52">
        <f t="shared" si="188"/>
        <v>5608405.9700000007</v>
      </c>
      <c r="N857" s="52">
        <v>0</v>
      </c>
      <c r="O857" s="52">
        <v>0</v>
      </c>
      <c r="P857" s="52">
        <v>0</v>
      </c>
      <c r="Q857" s="52">
        <f>'Таблица 3 '!C848</f>
        <v>5608405.9700000007</v>
      </c>
      <c r="R857" s="52">
        <f t="shared" si="189"/>
        <v>5608405.9700000007</v>
      </c>
      <c r="S857" s="52">
        <v>0</v>
      </c>
      <c r="T857" s="54">
        <f t="shared" si="178"/>
        <v>1863.5673600265827</v>
      </c>
      <c r="U857" s="54">
        <v>752.61</v>
      </c>
      <c r="V857" s="56" t="s">
        <v>704</v>
      </c>
      <c r="W857" s="57"/>
    </row>
    <row r="858" spans="1:24" s="48" customFormat="1" ht="45" x14ac:dyDescent="0.25">
      <c r="A858" s="49">
        <v>5</v>
      </c>
      <c r="B858" s="50" t="s">
        <v>503</v>
      </c>
      <c r="C858" s="49" t="s">
        <v>42</v>
      </c>
      <c r="D858" s="49">
        <v>1993</v>
      </c>
      <c r="E858" s="49">
        <v>2019</v>
      </c>
      <c r="F858" s="49" t="s">
        <v>49</v>
      </c>
      <c r="G858" s="51">
        <v>10</v>
      </c>
      <c r="H858" s="51">
        <v>2</v>
      </c>
      <c r="I858" s="52">
        <v>5790.4</v>
      </c>
      <c r="J858" s="52">
        <v>4773.1000000000004</v>
      </c>
      <c r="K858" s="52">
        <v>4507.1000000000004</v>
      </c>
      <c r="L858" s="53">
        <v>183</v>
      </c>
      <c r="M858" s="52">
        <f t="shared" si="188"/>
        <v>5162494.21</v>
      </c>
      <c r="N858" s="52">
        <v>0</v>
      </c>
      <c r="O858" s="52">
        <v>0</v>
      </c>
      <c r="P858" s="52">
        <v>0</v>
      </c>
      <c r="Q858" s="52">
        <f>'Таблица 3 '!C849</f>
        <v>5162494.21</v>
      </c>
      <c r="R858" s="52">
        <f t="shared" si="189"/>
        <v>5162494.21</v>
      </c>
      <c r="S858" s="52">
        <v>0</v>
      </c>
      <c r="T858" s="54">
        <f t="shared" si="178"/>
        <v>1081.5809871990948</v>
      </c>
      <c r="U858" s="54">
        <v>1726</v>
      </c>
      <c r="V858" s="56" t="s">
        <v>704</v>
      </c>
      <c r="W858" s="57"/>
    </row>
    <row r="859" spans="1:24" s="48" customFormat="1" ht="45" x14ac:dyDescent="0.25">
      <c r="A859" s="49">
        <v>6</v>
      </c>
      <c r="B859" s="50" t="s">
        <v>836</v>
      </c>
      <c r="C859" s="49" t="s">
        <v>42</v>
      </c>
      <c r="D859" s="49">
        <v>1991</v>
      </c>
      <c r="E859" s="49">
        <v>2019</v>
      </c>
      <c r="F859" s="49" t="s">
        <v>49</v>
      </c>
      <c r="G859" s="51">
        <v>5</v>
      </c>
      <c r="H859" s="51">
        <v>6</v>
      </c>
      <c r="I859" s="52">
        <v>4665.3</v>
      </c>
      <c r="J859" s="52">
        <v>4593.1000000000004</v>
      </c>
      <c r="K859" s="52">
        <v>4512.8999999999996</v>
      </c>
      <c r="L859" s="53">
        <v>218</v>
      </c>
      <c r="M859" s="52">
        <f t="shared" si="188"/>
        <v>10719564.350000001</v>
      </c>
      <c r="N859" s="52">
        <v>0</v>
      </c>
      <c r="O859" s="52">
        <v>0</v>
      </c>
      <c r="P859" s="52">
        <v>0</v>
      </c>
      <c r="Q859" s="52">
        <f>'Таблица 3 '!C850</f>
        <v>10719564.350000001</v>
      </c>
      <c r="R859" s="52">
        <f t="shared" si="189"/>
        <v>10719564.350000001</v>
      </c>
      <c r="S859" s="52">
        <v>0</v>
      </c>
      <c r="T859" s="54">
        <f t="shared" si="178"/>
        <v>2333.8408373429711</v>
      </c>
      <c r="U859" s="54">
        <v>2922.73</v>
      </c>
      <c r="V859" s="56" t="s">
        <v>704</v>
      </c>
      <c r="W859" s="57"/>
    </row>
    <row r="860" spans="1:24" s="48" customFormat="1" ht="45" x14ac:dyDescent="0.25">
      <c r="A860" s="49">
        <v>7</v>
      </c>
      <c r="B860" s="50" t="s">
        <v>505</v>
      </c>
      <c r="C860" s="49" t="s">
        <v>42</v>
      </c>
      <c r="D860" s="49">
        <v>1995</v>
      </c>
      <c r="E860" s="49" t="s">
        <v>39</v>
      </c>
      <c r="F860" s="49" t="s">
        <v>49</v>
      </c>
      <c r="G860" s="51">
        <v>10</v>
      </c>
      <c r="H860" s="51">
        <v>10</v>
      </c>
      <c r="I860" s="52">
        <v>5001.7</v>
      </c>
      <c r="J860" s="52">
        <v>5001.7</v>
      </c>
      <c r="K860" s="52">
        <v>5001.7</v>
      </c>
      <c r="L860" s="53">
        <v>186</v>
      </c>
      <c r="M860" s="52">
        <f t="shared" si="188"/>
        <v>5916708.8200000003</v>
      </c>
      <c r="N860" s="52">
        <v>0</v>
      </c>
      <c r="O860" s="52">
        <v>0</v>
      </c>
      <c r="P860" s="52">
        <v>0</v>
      </c>
      <c r="Q860" s="52">
        <f>'Таблица 3 '!C851</f>
        <v>5916708.8200000003</v>
      </c>
      <c r="R860" s="52">
        <f t="shared" si="189"/>
        <v>5916708.8200000003</v>
      </c>
      <c r="S860" s="52">
        <v>0</v>
      </c>
      <c r="T860" s="54">
        <f t="shared" si="178"/>
        <v>1182.9395645480538</v>
      </c>
      <c r="U860" s="54">
        <v>4368677</v>
      </c>
      <c r="V860" s="56" t="s">
        <v>704</v>
      </c>
      <c r="W860" s="57"/>
    </row>
    <row r="861" spans="1:24" s="48" customFormat="1" ht="45" x14ac:dyDescent="0.25">
      <c r="A861" s="49">
        <v>8</v>
      </c>
      <c r="B861" s="50" t="s">
        <v>837</v>
      </c>
      <c r="C861" s="49" t="s">
        <v>42</v>
      </c>
      <c r="D861" s="49">
        <v>2008</v>
      </c>
      <c r="E861" s="49" t="s">
        <v>39</v>
      </c>
      <c r="F861" s="49" t="s">
        <v>49</v>
      </c>
      <c r="G861" s="51">
        <v>5</v>
      </c>
      <c r="H861" s="51">
        <v>2</v>
      </c>
      <c r="I861" s="52">
        <v>3467.5</v>
      </c>
      <c r="J861" s="52">
        <v>2681.6</v>
      </c>
      <c r="K861" s="52">
        <v>2228.5</v>
      </c>
      <c r="L861" s="53">
        <v>148</v>
      </c>
      <c r="M861" s="52">
        <f t="shared" si="188"/>
        <v>414391.2</v>
      </c>
      <c r="N861" s="52">
        <v>0</v>
      </c>
      <c r="O861" s="52">
        <v>0</v>
      </c>
      <c r="P861" s="52">
        <v>0</v>
      </c>
      <c r="Q861" s="52">
        <f>'Таблица 3 '!C852</f>
        <v>414391.2</v>
      </c>
      <c r="R861" s="52">
        <f t="shared" si="189"/>
        <v>414391.2</v>
      </c>
      <c r="S861" s="52">
        <v>0</v>
      </c>
      <c r="T861" s="54">
        <f t="shared" si="178"/>
        <v>154.53132458233893</v>
      </c>
      <c r="U861" s="54">
        <v>285.33</v>
      </c>
      <c r="V861" s="56" t="s">
        <v>704</v>
      </c>
      <c r="W861" s="57"/>
    </row>
    <row r="862" spans="1:24" s="48" customFormat="1" ht="45" x14ac:dyDescent="0.25">
      <c r="A862" s="49">
        <v>9</v>
      </c>
      <c r="B862" s="50" t="s">
        <v>838</v>
      </c>
      <c r="C862" s="49" t="s">
        <v>42</v>
      </c>
      <c r="D862" s="49">
        <v>1993</v>
      </c>
      <c r="E862" s="49" t="s">
        <v>39</v>
      </c>
      <c r="F862" s="49" t="s">
        <v>49</v>
      </c>
      <c r="G862" s="51">
        <v>5</v>
      </c>
      <c r="H862" s="51">
        <v>4</v>
      </c>
      <c r="I862" s="52">
        <v>6560.5</v>
      </c>
      <c r="J862" s="52">
        <v>4538.6000000000004</v>
      </c>
      <c r="K862" s="52">
        <v>4048.8</v>
      </c>
      <c r="L862" s="53">
        <v>183</v>
      </c>
      <c r="M862" s="52">
        <f t="shared" si="188"/>
        <v>11245873.439999999</v>
      </c>
      <c r="N862" s="52">
        <v>0</v>
      </c>
      <c r="O862" s="52">
        <v>0</v>
      </c>
      <c r="P862" s="52">
        <v>0</v>
      </c>
      <c r="Q862" s="52">
        <f>'Таблица 3 '!C853</f>
        <v>11245873.439999999</v>
      </c>
      <c r="R862" s="52">
        <f t="shared" si="189"/>
        <v>11245873.439999999</v>
      </c>
      <c r="S862" s="52">
        <v>0</v>
      </c>
      <c r="T862" s="54">
        <f t="shared" si="178"/>
        <v>2477.82872251355</v>
      </c>
      <c r="U862" s="54">
        <v>2326.4299999999998</v>
      </c>
      <c r="V862" s="56" t="s">
        <v>704</v>
      </c>
      <c r="W862" s="57"/>
    </row>
    <row r="863" spans="1:24" s="48" customFormat="1" ht="45" x14ac:dyDescent="0.25">
      <c r="A863" s="49">
        <v>10</v>
      </c>
      <c r="B863" s="50" t="s">
        <v>839</v>
      </c>
      <c r="C863" s="49" t="s">
        <v>42</v>
      </c>
      <c r="D863" s="49">
        <v>1978</v>
      </c>
      <c r="E863" s="49" t="s">
        <v>39</v>
      </c>
      <c r="F863" s="49" t="s">
        <v>49</v>
      </c>
      <c r="G863" s="51">
        <v>5</v>
      </c>
      <c r="H863" s="51">
        <v>0</v>
      </c>
      <c r="I863" s="52">
        <v>3673.1</v>
      </c>
      <c r="J863" s="52">
        <v>3673.1</v>
      </c>
      <c r="K863" s="52">
        <v>2871.1</v>
      </c>
      <c r="L863" s="53">
        <v>81</v>
      </c>
      <c r="M863" s="52">
        <f t="shared" si="188"/>
        <v>278135.14</v>
      </c>
      <c r="N863" s="52">
        <v>0</v>
      </c>
      <c r="O863" s="52">
        <v>0</v>
      </c>
      <c r="P863" s="52">
        <v>0</v>
      </c>
      <c r="Q863" s="52">
        <f>'Таблица 3 '!C854</f>
        <v>278135.14</v>
      </c>
      <c r="R863" s="52">
        <f t="shared" si="189"/>
        <v>278135.14</v>
      </c>
      <c r="S863" s="52">
        <v>0</v>
      </c>
      <c r="T863" s="54">
        <f t="shared" si="178"/>
        <v>75.722180174784242</v>
      </c>
      <c r="U863" s="54">
        <v>285.33</v>
      </c>
      <c r="V863" s="56" t="s">
        <v>704</v>
      </c>
      <c r="W863" s="57"/>
    </row>
    <row r="864" spans="1:24" s="48" customFormat="1" ht="45" x14ac:dyDescent="0.25">
      <c r="A864" s="49">
        <v>11</v>
      </c>
      <c r="B864" s="50" t="s">
        <v>507</v>
      </c>
      <c r="C864" s="49" t="s">
        <v>42</v>
      </c>
      <c r="D864" s="49">
        <v>1980</v>
      </c>
      <c r="E864" s="49" t="s">
        <v>38</v>
      </c>
      <c r="F864" s="49" t="s">
        <v>49</v>
      </c>
      <c r="G864" s="51">
        <v>6</v>
      </c>
      <c r="H864" s="51">
        <v>4</v>
      </c>
      <c r="I864" s="52">
        <v>3677.2</v>
      </c>
      <c r="J864" s="52">
        <v>3677.2</v>
      </c>
      <c r="K864" s="52">
        <v>3677.2</v>
      </c>
      <c r="L864" s="53">
        <v>80</v>
      </c>
      <c r="M864" s="52">
        <f t="shared" si="188"/>
        <v>7005996.7300000004</v>
      </c>
      <c r="N864" s="52">
        <v>0</v>
      </c>
      <c r="O864" s="52">
        <v>0</v>
      </c>
      <c r="P864" s="52">
        <v>0</v>
      </c>
      <c r="Q864" s="52">
        <f>'Таблица 3 '!C855</f>
        <v>7005996.7300000004</v>
      </c>
      <c r="R864" s="52">
        <f t="shared" si="189"/>
        <v>7005996.7300000004</v>
      </c>
      <c r="S864" s="52">
        <v>0</v>
      </c>
      <c r="T864" s="54">
        <f t="shared" si="178"/>
        <v>1905.2531083433048</v>
      </c>
      <c r="U864" s="54">
        <v>1905.25</v>
      </c>
      <c r="V864" s="56" t="s">
        <v>704</v>
      </c>
      <c r="W864" s="57"/>
    </row>
    <row r="865" spans="1:23" s="48" customFormat="1" ht="45" x14ac:dyDescent="0.25">
      <c r="A865" s="49">
        <v>12</v>
      </c>
      <c r="B865" s="50" t="s">
        <v>840</v>
      </c>
      <c r="C865" s="49" t="s">
        <v>42</v>
      </c>
      <c r="D865" s="49">
        <v>1985</v>
      </c>
      <c r="E865" s="49">
        <v>2021</v>
      </c>
      <c r="F865" s="49" t="s">
        <v>49</v>
      </c>
      <c r="G865" s="51">
        <v>5</v>
      </c>
      <c r="H865" s="51">
        <v>4</v>
      </c>
      <c r="I865" s="52">
        <v>4266.6000000000004</v>
      </c>
      <c r="J865" s="52">
        <v>3488</v>
      </c>
      <c r="K865" s="52">
        <v>2983</v>
      </c>
      <c r="L865" s="53">
        <v>59</v>
      </c>
      <c r="M865" s="52">
        <f t="shared" si="188"/>
        <v>1490334.46</v>
      </c>
      <c r="N865" s="52">
        <v>0</v>
      </c>
      <c r="O865" s="52">
        <v>0</v>
      </c>
      <c r="P865" s="52">
        <v>0</v>
      </c>
      <c r="Q865" s="52">
        <f>'Таблица 3 '!C856</f>
        <v>1490334.46</v>
      </c>
      <c r="R865" s="52">
        <f t="shared" si="189"/>
        <v>1490334.46</v>
      </c>
      <c r="S865" s="52">
        <v>0</v>
      </c>
      <c r="T865" s="54">
        <f t="shared" si="178"/>
        <v>427.27478784403667</v>
      </c>
      <c r="U865" s="54">
        <v>427.27478784403667</v>
      </c>
      <c r="V865" s="56" t="s">
        <v>704</v>
      </c>
      <c r="W865" s="57"/>
    </row>
    <row r="866" spans="1:23" s="48" customFormat="1" ht="45" x14ac:dyDescent="0.25">
      <c r="A866" s="49">
        <v>13</v>
      </c>
      <c r="B866" s="50" t="s">
        <v>67</v>
      </c>
      <c r="C866" s="49" t="s">
        <v>42</v>
      </c>
      <c r="D866" s="49">
        <v>1984</v>
      </c>
      <c r="E866" s="49">
        <v>2021</v>
      </c>
      <c r="F866" s="49" t="s">
        <v>49</v>
      </c>
      <c r="G866" s="51">
        <v>5</v>
      </c>
      <c r="H866" s="51">
        <v>6</v>
      </c>
      <c r="I866" s="52">
        <v>6094.94</v>
      </c>
      <c r="J866" s="52">
        <v>4472.3999999999996</v>
      </c>
      <c r="K866" s="52">
        <v>4403.8999999999996</v>
      </c>
      <c r="L866" s="53">
        <v>201</v>
      </c>
      <c r="M866" s="52">
        <f t="shared" si="188"/>
        <v>537403.88</v>
      </c>
      <c r="N866" s="52">
        <v>0</v>
      </c>
      <c r="O866" s="52">
        <v>0</v>
      </c>
      <c r="P866" s="52">
        <v>0</v>
      </c>
      <c r="Q866" s="52">
        <f>'Таблица 3 '!C857</f>
        <v>537403.88</v>
      </c>
      <c r="R866" s="52">
        <f t="shared" si="189"/>
        <v>537403.88</v>
      </c>
      <c r="S866" s="52">
        <v>0</v>
      </c>
      <c r="T866" s="54">
        <f t="shared" si="178"/>
        <v>120.16006618370452</v>
      </c>
      <c r="U866" s="54">
        <v>387.23</v>
      </c>
      <c r="V866" s="56" t="s">
        <v>704</v>
      </c>
      <c r="W866" s="57"/>
    </row>
    <row r="867" spans="1:23" s="48" customFormat="1" ht="45" x14ac:dyDescent="0.25">
      <c r="A867" s="49">
        <v>14</v>
      </c>
      <c r="B867" s="50" t="s">
        <v>841</v>
      </c>
      <c r="C867" s="49" t="s">
        <v>42</v>
      </c>
      <c r="D867" s="49">
        <v>1988</v>
      </c>
      <c r="E867" s="49">
        <v>2020</v>
      </c>
      <c r="F867" s="49" t="s">
        <v>49</v>
      </c>
      <c r="G867" s="51">
        <v>9</v>
      </c>
      <c r="H867" s="51">
        <v>4</v>
      </c>
      <c r="I867" s="52">
        <v>11706</v>
      </c>
      <c r="J867" s="52">
        <v>11648.1</v>
      </c>
      <c r="K867" s="52">
        <v>11448.1</v>
      </c>
      <c r="L867" s="53">
        <v>181</v>
      </c>
      <c r="M867" s="52">
        <f t="shared" si="188"/>
        <v>645143.38</v>
      </c>
      <c r="N867" s="52">
        <v>0</v>
      </c>
      <c r="O867" s="52">
        <v>0</v>
      </c>
      <c r="P867" s="52">
        <v>0</v>
      </c>
      <c r="Q867" s="52">
        <f>'Таблица 3 '!C858</f>
        <v>645143.38</v>
      </c>
      <c r="R867" s="52">
        <f t="shared" si="189"/>
        <v>645143.38</v>
      </c>
      <c r="S867" s="52">
        <v>0</v>
      </c>
      <c r="T867" s="54">
        <f t="shared" si="178"/>
        <v>55.386147096951433</v>
      </c>
      <c r="U867" s="54">
        <v>285.33</v>
      </c>
      <c r="V867" s="56" t="s">
        <v>704</v>
      </c>
      <c r="W867" s="57"/>
    </row>
    <row r="868" spans="1:23" s="48" customFormat="1" ht="45" x14ac:dyDescent="0.25">
      <c r="A868" s="49">
        <v>15</v>
      </c>
      <c r="B868" s="50" t="s">
        <v>842</v>
      </c>
      <c r="C868" s="49" t="s">
        <v>42</v>
      </c>
      <c r="D868" s="49">
        <v>1994</v>
      </c>
      <c r="E868" s="49" t="s">
        <v>38</v>
      </c>
      <c r="F868" s="49" t="s">
        <v>49</v>
      </c>
      <c r="G868" s="51">
        <v>10</v>
      </c>
      <c r="H868" s="51">
        <v>4</v>
      </c>
      <c r="I868" s="52">
        <v>9675.2999999999993</v>
      </c>
      <c r="J868" s="52">
        <v>9675.2999999999993</v>
      </c>
      <c r="K868" s="52">
        <v>9675.2999999999993</v>
      </c>
      <c r="L868" s="53">
        <v>605</v>
      </c>
      <c r="M868" s="52">
        <f t="shared" si="188"/>
        <v>228267.96</v>
      </c>
      <c r="N868" s="52">
        <v>0</v>
      </c>
      <c r="O868" s="52">
        <v>0</v>
      </c>
      <c r="P868" s="52">
        <v>0</v>
      </c>
      <c r="Q868" s="52">
        <f>'Таблица 3 '!C859</f>
        <v>228267.96</v>
      </c>
      <c r="R868" s="52">
        <f t="shared" si="189"/>
        <v>228267.96</v>
      </c>
      <c r="S868" s="52">
        <v>0</v>
      </c>
      <c r="T868" s="54">
        <f t="shared" si="178"/>
        <v>23.592856035471769</v>
      </c>
      <c r="U868" s="54">
        <v>334</v>
      </c>
      <c r="V868" s="56" t="s">
        <v>704</v>
      </c>
      <c r="W868" s="57"/>
    </row>
    <row r="869" spans="1:23" s="48" customFormat="1" ht="45" x14ac:dyDescent="0.25">
      <c r="A869" s="49">
        <v>16</v>
      </c>
      <c r="B869" s="50" t="s">
        <v>69</v>
      </c>
      <c r="C869" s="49" t="s">
        <v>42</v>
      </c>
      <c r="D869" s="49">
        <v>1990</v>
      </c>
      <c r="E869" s="49">
        <v>2021</v>
      </c>
      <c r="F869" s="49" t="s">
        <v>64</v>
      </c>
      <c r="G869" s="51">
        <v>2</v>
      </c>
      <c r="H869" s="51">
        <v>1</v>
      </c>
      <c r="I869" s="52">
        <v>575.79999999999995</v>
      </c>
      <c r="J869" s="52">
        <v>516.4</v>
      </c>
      <c r="K869" s="52">
        <v>516.4</v>
      </c>
      <c r="L869" s="53">
        <v>25</v>
      </c>
      <c r="M869" s="52">
        <f t="shared" si="188"/>
        <v>674998.18</v>
      </c>
      <c r="N869" s="52">
        <v>0</v>
      </c>
      <c r="O869" s="52">
        <v>0</v>
      </c>
      <c r="P869" s="52">
        <v>0</v>
      </c>
      <c r="Q869" s="52">
        <f>'Таблица 3 '!C860</f>
        <v>674998.18</v>
      </c>
      <c r="R869" s="52">
        <f t="shared" si="189"/>
        <v>674998.18</v>
      </c>
      <c r="S869" s="52">
        <v>0</v>
      </c>
      <c r="T869" s="54">
        <f t="shared" si="178"/>
        <v>1307.1227343144851</v>
      </c>
      <c r="U869" s="54">
        <v>1307.1199999999999</v>
      </c>
      <c r="V869" s="56" t="s">
        <v>704</v>
      </c>
      <c r="W869" s="57"/>
    </row>
    <row r="870" spans="1:23" s="48" customFormat="1" ht="45" x14ac:dyDescent="0.25">
      <c r="A870" s="49">
        <v>17</v>
      </c>
      <c r="B870" s="50" t="s">
        <v>843</v>
      </c>
      <c r="C870" s="49" t="s">
        <v>42</v>
      </c>
      <c r="D870" s="49">
        <v>1991</v>
      </c>
      <c r="E870" s="49" t="s">
        <v>38</v>
      </c>
      <c r="F870" s="49" t="s">
        <v>64</v>
      </c>
      <c r="G870" s="51">
        <v>3</v>
      </c>
      <c r="H870" s="51">
        <v>10</v>
      </c>
      <c r="I870" s="52">
        <v>7213.2</v>
      </c>
      <c r="J870" s="52">
        <v>5771.4</v>
      </c>
      <c r="K870" s="52">
        <v>5771.4</v>
      </c>
      <c r="L870" s="53">
        <v>20</v>
      </c>
      <c r="M870" s="52">
        <f t="shared" si="188"/>
        <v>646794.28</v>
      </c>
      <c r="N870" s="52">
        <v>0</v>
      </c>
      <c r="O870" s="52">
        <v>0</v>
      </c>
      <c r="P870" s="52">
        <v>0</v>
      </c>
      <c r="Q870" s="52">
        <f>'Таблица 3 '!C861</f>
        <v>646794.28</v>
      </c>
      <c r="R870" s="52">
        <f t="shared" si="189"/>
        <v>646794.28</v>
      </c>
      <c r="S870" s="52">
        <v>0</v>
      </c>
      <c r="T870" s="54">
        <f t="shared" si="178"/>
        <v>112.06887063797346</v>
      </c>
      <c r="U870" s="54">
        <v>340</v>
      </c>
      <c r="V870" s="56" t="s">
        <v>704</v>
      </c>
      <c r="W870" s="57"/>
    </row>
    <row r="871" spans="1:23" s="48" customFormat="1" ht="45" x14ac:dyDescent="0.25">
      <c r="A871" s="49">
        <v>18</v>
      </c>
      <c r="B871" s="50" t="s">
        <v>511</v>
      </c>
      <c r="C871" s="49" t="s">
        <v>42</v>
      </c>
      <c r="D871" s="49">
        <v>1989</v>
      </c>
      <c r="E871" s="49" t="s">
        <v>39</v>
      </c>
      <c r="F871" s="49" t="s">
        <v>49</v>
      </c>
      <c r="G871" s="51">
        <v>5</v>
      </c>
      <c r="H871" s="51">
        <v>6</v>
      </c>
      <c r="I871" s="52">
        <v>4797.8</v>
      </c>
      <c r="J871" s="52">
        <v>4301.1000000000004</v>
      </c>
      <c r="K871" s="52">
        <v>4301.1000000000004</v>
      </c>
      <c r="L871" s="53">
        <v>198</v>
      </c>
      <c r="M871" s="52">
        <f t="shared" si="188"/>
        <v>23733012.5</v>
      </c>
      <c r="N871" s="52">
        <v>0</v>
      </c>
      <c r="O871" s="52">
        <v>0</v>
      </c>
      <c r="P871" s="52">
        <v>0</v>
      </c>
      <c r="Q871" s="52">
        <f>'Таблица 3 '!C862</f>
        <v>23733012.5</v>
      </c>
      <c r="R871" s="52">
        <f t="shared" si="189"/>
        <v>23733012.5</v>
      </c>
      <c r="S871" s="52">
        <v>0</v>
      </c>
      <c r="T871" s="54">
        <f t="shared" si="178"/>
        <v>5517.893678361349</v>
      </c>
      <c r="U871" s="54">
        <v>5696.51</v>
      </c>
      <c r="V871" s="56" t="s">
        <v>704</v>
      </c>
      <c r="W871" s="57"/>
    </row>
    <row r="872" spans="1:23" s="48" customFormat="1" ht="45" x14ac:dyDescent="0.25">
      <c r="A872" s="49">
        <v>19</v>
      </c>
      <c r="B872" s="50" t="s">
        <v>512</v>
      </c>
      <c r="C872" s="49" t="s">
        <v>42</v>
      </c>
      <c r="D872" s="49">
        <v>1991</v>
      </c>
      <c r="E872" s="49">
        <v>2019</v>
      </c>
      <c r="F872" s="49" t="s">
        <v>64</v>
      </c>
      <c r="G872" s="51">
        <v>10</v>
      </c>
      <c r="H872" s="51">
        <v>1</v>
      </c>
      <c r="I872" s="52">
        <v>3798.6</v>
      </c>
      <c r="J872" s="52">
        <v>2956.7</v>
      </c>
      <c r="K872" s="52">
        <v>2956.7</v>
      </c>
      <c r="L872" s="53">
        <v>65</v>
      </c>
      <c r="M872" s="52">
        <f t="shared" si="188"/>
        <v>6243297.3399999999</v>
      </c>
      <c r="N872" s="52">
        <v>0</v>
      </c>
      <c r="O872" s="52">
        <v>0</v>
      </c>
      <c r="P872" s="52">
        <v>0</v>
      </c>
      <c r="Q872" s="52">
        <f>'Таблица 3 '!C863</f>
        <v>6243297.3399999999</v>
      </c>
      <c r="R872" s="52">
        <f t="shared" si="189"/>
        <v>6243297.3399999999</v>
      </c>
      <c r="S872" s="52">
        <v>0</v>
      </c>
      <c r="T872" s="54">
        <f t="shared" si="178"/>
        <v>2111.576196435215</v>
      </c>
      <c r="U872" s="54">
        <v>2111.58</v>
      </c>
      <c r="V872" s="56" t="s">
        <v>704</v>
      </c>
      <c r="W872" s="57"/>
    </row>
    <row r="873" spans="1:23" s="48" customFormat="1" ht="45" x14ac:dyDescent="0.25">
      <c r="A873" s="49">
        <v>20</v>
      </c>
      <c r="B873" s="50" t="s">
        <v>844</v>
      </c>
      <c r="C873" s="96" t="s">
        <v>42</v>
      </c>
      <c r="D873" s="97">
        <v>1983</v>
      </c>
      <c r="E873" s="96" t="s">
        <v>38</v>
      </c>
      <c r="F873" s="97" t="s">
        <v>49</v>
      </c>
      <c r="G873" s="98">
        <v>3</v>
      </c>
      <c r="H873" s="99">
        <v>2</v>
      </c>
      <c r="I873" s="100">
        <v>1002.2</v>
      </c>
      <c r="J873" s="101">
        <v>1002.2</v>
      </c>
      <c r="K873" s="100">
        <v>638</v>
      </c>
      <c r="L873" s="102">
        <v>50</v>
      </c>
      <c r="M873" s="100">
        <f t="shared" si="188"/>
        <v>6752753.3700000001</v>
      </c>
      <c r="N873" s="101">
        <v>0</v>
      </c>
      <c r="O873" s="100">
        <v>0</v>
      </c>
      <c r="P873" s="101">
        <v>0</v>
      </c>
      <c r="Q873" s="52">
        <f>'Таблица 3 '!C864</f>
        <v>6752753.3700000001</v>
      </c>
      <c r="R873" s="101">
        <f t="shared" si="189"/>
        <v>6752753.3700000001</v>
      </c>
      <c r="S873" s="100">
        <v>0</v>
      </c>
      <c r="T873" s="55">
        <f t="shared" si="178"/>
        <v>6737.9299241668332</v>
      </c>
      <c r="U873" s="103">
        <v>9012</v>
      </c>
      <c r="V873" s="56" t="s">
        <v>704</v>
      </c>
      <c r="W873" s="57"/>
    </row>
    <row r="874" spans="1:23" s="48" customFormat="1" ht="45" x14ac:dyDescent="0.25">
      <c r="A874" s="49">
        <v>21</v>
      </c>
      <c r="B874" s="50" t="s">
        <v>515</v>
      </c>
      <c r="C874" s="49" t="s">
        <v>42</v>
      </c>
      <c r="D874" s="49">
        <v>1971</v>
      </c>
      <c r="E874" s="49" t="s">
        <v>38</v>
      </c>
      <c r="F874" s="49" t="s">
        <v>49</v>
      </c>
      <c r="G874" s="51">
        <v>4</v>
      </c>
      <c r="H874" s="51">
        <v>3</v>
      </c>
      <c r="I874" s="52">
        <v>2102.9</v>
      </c>
      <c r="J874" s="52">
        <v>2091.3000000000002</v>
      </c>
      <c r="K874" s="52">
        <v>2091.3000000000002</v>
      </c>
      <c r="L874" s="53">
        <v>48</v>
      </c>
      <c r="M874" s="52">
        <f t="shared" si="188"/>
        <v>9732898.5500000007</v>
      </c>
      <c r="N874" s="52">
        <f>'Таблица 3 '!L865</f>
        <v>9732898.5500000007</v>
      </c>
      <c r="O874" s="52">
        <v>0</v>
      </c>
      <c r="P874" s="52">
        <v>0</v>
      </c>
      <c r="Q874" s="52">
        <v>0</v>
      </c>
      <c r="R874" s="52">
        <f t="shared" si="189"/>
        <v>0</v>
      </c>
      <c r="S874" s="52">
        <v>0</v>
      </c>
      <c r="T874" s="54">
        <f t="shared" si="178"/>
        <v>4653.9944293023482</v>
      </c>
      <c r="U874" s="54">
        <v>4577.17</v>
      </c>
      <c r="V874" s="56" t="s">
        <v>704</v>
      </c>
      <c r="W874" s="57"/>
    </row>
    <row r="875" spans="1:23" s="48" customFormat="1" ht="45" x14ac:dyDescent="0.25">
      <c r="A875" s="49">
        <v>22</v>
      </c>
      <c r="B875" s="50" t="s">
        <v>85</v>
      </c>
      <c r="C875" s="49" t="s">
        <v>42</v>
      </c>
      <c r="D875" s="49">
        <v>1958</v>
      </c>
      <c r="E875" s="49" t="s">
        <v>39</v>
      </c>
      <c r="F875" s="49" t="s">
        <v>64</v>
      </c>
      <c r="G875" s="51">
        <v>2</v>
      </c>
      <c r="H875" s="51">
        <v>1</v>
      </c>
      <c r="I875" s="52">
        <v>279.39999999999998</v>
      </c>
      <c r="J875" s="52">
        <v>279.39999999999998</v>
      </c>
      <c r="K875" s="52">
        <v>172.4</v>
      </c>
      <c r="L875" s="53">
        <v>18</v>
      </c>
      <c r="M875" s="52">
        <f t="shared" si="188"/>
        <v>1612467.93</v>
      </c>
      <c r="N875" s="52">
        <v>0</v>
      </c>
      <c r="O875" s="52">
        <v>0</v>
      </c>
      <c r="P875" s="52">
        <v>0</v>
      </c>
      <c r="Q875" s="52">
        <f>'Таблица 3 '!C866</f>
        <v>1612467.93</v>
      </c>
      <c r="R875" s="52">
        <f t="shared" si="189"/>
        <v>1612467.93</v>
      </c>
      <c r="S875" s="52">
        <v>0</v>
      </c>
      <c r="T875" s="54">
        <f t="shared" si="178"/>
        <v>5771.1808518253401</v>
      </c>
      <c r="U875" s="54">
        <v>5771.18</v>
      </c>
      <c r="V875" s="56" t="s">
        <v>704</v>
      </c>
      <c r="W875" s="57"/>
    </row>
    <row r="876" spans="1:23" s="48" customFormat="1" ht="45" x14ac:dyDescent="0.25">
      <c r="A876" s="49">
        <v>23</v>
      </c>
      <c r="B876" s="50" t="s">
        <v>88</v>
      </c>
      <c r="C876" s="49" t="s">
        <v>42</v>
      </c>
      <c r="D876" s="49">
        <v>1963</v>
      </c>
      <c r="E876" s="49">
        <v>2019</v>
      </c>
      <c r="F876" s="49" t="s">
        <v>64</v>
      </c>
      <c r="G876" s="51">
        <v>3</v>
      </c>
      <c r="H876" s="51">
        <v>2</v>
      </c>
      <c r="I876" s="52">
        <v>682</v>
      </c>
      <c r="J876" s="52">
        <v>619.9</v>
      </c>
      <c r="K876" s="52">
        <v>619.9</v>
      </c>
      <c r="L876" s="53">
        <v>22</v>
      </c>
      <c r="M876" s="52">
        <f t="shared" si="188"/>
        <v>1340296.8500000001</v>
      </c>
      <c r="N876" s="52">
        <v>0</v>
      </c>
      <c r="O876" s="52">
        <v>0</v>
      </c>
      <c r="P876" s="52">
        <v>0</v>
      </c>
      <c r="Q876" s="52">
        <f>'Таблица 3 '!C867</f>
        <v>1340296.8500000001</v>
      </c>
      <c r="R876" s="52">
        <f t="shared" si="189"/>
        <v>1340296.8500000001</v>
      </c>
      <c r="S876" s="52">
        <v>0</v>
      </c>
      <c r="T876" s="54">
        <f t="shared" si="178"/>
        <v>2162.1178415873528</v>
      </c>
      <c r="U876" s="54">
        <f t="shared" ref="U876:U887" si="190">T876</f>
        <v>2162.1178415873528</v>
      </c>
      <c r="V876" s="56" t="s">
        <v>704</v>
      </c>
      <c r="W876" s="57"/>
    </row>
    <row r="877" spans="1:23" s="48" customFormat="1" ht="45" x14ac:dyDescent="0.25">
      <c r="A877" s="49">
        <v>24</v>
      </c>
      <c r="B877" s="50" t="s">
        <v>518</v>
      </c>
      <c r="C877" s="49" t="s">
        <v>42</v>
      </c>
      <c r="D877" s="49">
        <v>1962</v>
      </c>
      <c r="E877" s="49" t="s">
        <v>39</v>
      </c>
      <c r="F877" s="49" t="s">
        <v>64</v>
      </c>
      <c r="G877" s="51">
        <v>2</v>
      </c>
      <c r="H877" s="51">
        <v>2</v>
      </c>
      <c r="I877" s="52">
        <v>775.9</v>
      </c>
      <c r="J877" s="52">
        <v>699.3</v>
      </c>
      <c r="K877" s="52">
        <v>77.2</v>
      </c>
      <c r="L877" s="53">
        <v>49</v>
      </c>
      <c r="M877" s="52">
        <f t="shared" si="188"/>
        <v>8092359.2970000003</v>
      </c>
      <c r="N877" s="52">
        <v>0</v>
      </c>
      <c r="O877" s="52">
        <v>0</v>
      </c>
      <c r="P877" s="52">
        <v>0</v>
      </c>
      <c r="Q877" s="52">
        <f>'Таблица 3 '!C868</f>
        <v>8092359.2970000003</v>
      </c>
      <c r="R877" s="52">
        <f t="shared" si="189"/>
        <v>8092359.2970000003</v>
      </c>
      <c r="S877" s="52">
        <v>0</v>
      </c>
      <c r="T877" s="54">
        <f t="shared" si="178"/>
        <v>11572.085366795367</v>
      </c>
      <c r="U877" s="54">
        <f t="shared" si="190"/>
        <v>11572.085366795367</v>
      </c>
      <c r="V877" s="56" t="s">
        <v>704</v>
      </c>
      <c r="W877" s="57"/>
    </row>
    <row r="878" spans="1:23" s="48" customFormat="1" ht="45" x14ac:dyDescent="0.25">
      <c r="A878" s="49">
        <v>25</v>
      </c>
      <c r="B878" s="50" t="s">
        <v>519</v>
      </c>
      <c r="C878" s="49" t="s">
        <v>42</v>
      </c>
      <c r="D878" s="49">
        <v>1987</v>
      </c>
      <c r="E878" s="49">
        <v>2021</v>
      </c>
      <c r="F878" s="49" t="s">
        <v>49</v>
      </c>
      <c r="G878" s="51">
        <v>5</v>
      </c>
      <c r="H878" s="51">
        <v>4</v>
      </c>
      <c r="I878" s="52">
        <v>4753.1000000000004</v>
      </c>
      <c r="J878" s="52">
        <v>3990.9</v>
      </c>
      <c r="K878" s="52">
        <v>3868.7</v>
      </c>
      <c r="L878" s="53">
        <v>169</v>
      </c>
      <c r="M878" s="52">
        <f t="shared" si="188"/>
        <v>3835266.47</v>
      </c>
      <c r="N878" s="52">
        <v>0</v>
      </c>
      <c r="O878" s="52">
        <v>0</v>
      </c>
      <c r="P878" s="52">
        <v>0</v>
      </c>
      <c r="Q878" s="52">
        <f>'Таблица 3 '!C869</f>
        <v>3835266.47</v>
      </c>
      <c r="R878" s="52">
        <f t="shared" si="189"/>
        <v>3835266.47</v>
      </c>
      <c r="S878" s="52">
        <v>0</v>
      </c>
      <c r="T878" s="54">
        <f t="shared" si="178"/>
        <v>961.00289909544222</v>
      </c>
      <c r="U878" s="54">
        <f t="shared" si="190"/>
        <v>961.00289909544222</v>
      </c>
      <c r="V878" s="56" t="s">
        <v>704</v>
      </c>
      <c r="W878" s="57"/>
    </row>
    <row r="879" spans="1:23" s="48" customFormat="1" ht="45" x14ac:dyDescent="0.25">
      <c r="A879" s="49">
        <v>26</v>
      </c>
      <c r="B879" s="50" t="s">
        <v>845</v>
      </c>
      <c r="C879" s="49" t="s">
        <v>42</v>
      </c>
      <c r="D879" s="49">
        <v>1935</v>
      </c>
      <c r="E879" s="49" t="s">
        <v>39</v>
      </c>
      <c r="F879" s="49" t="s">
        <v>43</v>
      </c>
      <c r="G879" s="51">
        <v>4</v>
      </c>
      <c r="H879" s="51">
        <v>7</v>
      </c>
      <c r="I879" s="52">
        <v>4718.5</v>
      </c>
      <c r="J879" s="52">
        <v>2825.1</v>
      </c>
      <c r="K879" s="52">
        <v>2427.3000000000002</v>
      </c>
      <c r="L879" s="53">
        <v>98</v>
      </c>
      <c r="M879" s="52">
        <f t="shared" si="188"/>
        <v>11751748.800000001</v>
      </c>
      <c r="N879" s="52">
        <v>0</v>
      </c>
      <c r="O879" s="52">
        <v>0</v>
      </c>
      <c r="P879" s="52">
        <v>0</v>
      </c>
      <c r="Q879" s="52">
        <f>'Таблица 3 '!C870</f>
        <v>11751748.800000001</v>
      </c>
      <c r="R879" s="52">
        <f t="shared" si="189"/>
        <v>11751748.800000001</v>
      </c>
      <c r="S879" s="52">
        <v>0</v>
      </c>
      <c r="T879" s="54">
        <f t="shared" ref="T879:T942" si="191">M879/J879</f>
        <v>4159.7638313688012</v>
      </c>
      <c r="U879" s="54">
        <f t="shared" si="190"/>
        <v>4159.7638313688012</v>
      </c>
      <c r="V879" s="56" t="s">
        <v>704</v>
      </c>
      <c r="W879" s="57"/>
    </row>
    <row r="880" spans="1:23" s="48" customFormat="1" ht="45" x14ac:dyDescent="0.25">
      <c r="A880" s="49">
        <v>27</v>
      </c>
      <c r="B880" s="50" t="s">
        <v>846</v>
      </c>
      <c r="C880" s="49" t="s">
        <v>42</v>
      </c>
      <c r="D880" s="49">
        <v>1940</v>
      </c>
      <c r="E880" s="49" t="s">
        <v>38</v>
      </c>
      <c r="F880" s="49" t="s">
        <v>49</v>
      </c>
      <c r="G880" s="51">
        <v>4</v>
      </c>
      <c r="H880" s="51">
        <v>4</v>
      </c>
      <c r="I880" s="52">
        <v>3945.5</v>
      </c>
      <c r="J880" s="52">
        <v>3945.5</v>
      </c>
      <c r="K880" s="52">
        <v>3945.5</v>
      </c>
      <c r="L880" s="53">
        <v>67</v>
      </c>
      <c r="M880" s="52">
        <f t="shared" si="188"/>
        <v>2797372.76</v>
      </c>
      <c r="N880" s="52">
        <v>0</v>
      </c>
      <c r="O880" s="52">
        <v>0</v>
      </c>
      <c r="P880" s="52">
        <v>0</v>
      </c>
      <c r="Q880" s="52">
        <f>'Таблица 3 '!C871</f>
        <v>2797372.76</v>
      </c>
      <c r="R880" s="52">
        <f t="shared" si="189"/>
        <v>2797372.76</v>
      </c>
      <c r="S880" s="52">
        <v>0</v>
      </c>
      <c r="T880" s="54">
        <f t="shared" si="191"/>
        <v>709.0033607907742</v>
      </c>
      <c r="U880" s="54">
        <f t="shared" si="190"/>
        <v>709.0033607907742</v>
      </c>
      <c r="V880" s="56" t="s">
        <v>704</v>
      </c>
      <c r="W880" s="57"/>
    </row>
    <row r="881" spans="1:23" s="48" customFormat="1" ht="45" x14ac:dyDescent="0.25">
      <c r="A881" s="49">
        <v>28</v>
      </c>
      <c r="B881" s="50" t="s">
        <v>847</v>
      </c>
      <c r="C881" s="49" t="s">
        <v>42</v>
      </c>
      <c r="D881" s="49">
        <v>1996</v>
      </c>
      <c r="E881" s="49">
        <v>2020</v>
      </c>
      <c r="F881" s="49" t="s">
        <v>64</v>
      </c>
      <c r="G881" s="51">
        <v>9</v>
      </c>
      <c r="H881" s="51">
        <v>2</v>
      </c>
      <c r="I881" s="52">
        <v>3577.1</v>
      </c>
      <c r="J881" s="52">
        <v>3574.4</v>
      </c>
      <c r="K881" s="52">
        <v>3574.4</v>
      </c>
      <c r="L881" s="53">
        <v>38</v>
      </c>
      <c r="M881" s="52">
        <f t="shared" si="188"/>
        <v>6461610.6699999999</v>
      </c>
      <c r="N881" s="52">
        <v>0</v>
      </c>
      <c r="O881" s="52">
        <v>0</v>
      </c>
      <c r="P881" s="52">
        <v>0</v>
      </c>
      <c r="Q881" s="52">
        <f>'Таблица 3 '!C872</f>
        <v>6461610.6699999999</v>
      </c>
      <c r="R881" s="52">
        <f t="shared" si="189"/>
        <v>6461610.6699999999</v>
      </c>
      <c r="S881" s="52">
        <v>0</v>
      </c>
      <c r="T881" s="54">
        <f t="shared" si="191"/>
        <v>1807.746942144136</v>
      </c>
      <c r="U881" s="54">
        <f t="shared" si="190"/>
        <v>1807.746942144136</v>
      </c>
      <c r="V881" s="56" t="s">
        <v>704</v>
      </c>
      <c r="W881" s="57"/>
    </row>
    <row r="882" spans="1:23" s="48" customFormat="1" ht="45" x14ac:dyDescent="0.25">
      <c r="A882" s="49">
        <v>29</v>
      </c>
      <c r="B882" s="50" t="s">
        <v>520</v>
      </c>
      <c r="C882" s="49" t="s">
        <v>42</v>
      </c>
      <c r="D882" s="49">
        <v>1968</v>
      </c>
      <c r="E882" s="49">
        <v>2021</v>
      </c>
      <c r="F882" s="49" t="s">
        <v>64</v>
      </c>
      <c r="G882" s="51">
        <v>5</v>
      </c>
      <c r="H882" s="51">
        <v>4</v>
      </c>
      <c r="I882" s="52">
        <v>4886.8999999999996</v>
      </c>
      <c r="J882" s="52">
        <v>3433.6</v>
      </c>
      <c r="K882" s="52">
        <v>3414.5</v>
      </c>
      <c r="L882" s="53">
        <v>113</v>
      </c>
      <c r="M882" s="52">
        <f t="shared" si="188"/>
        <v>1900717.92</v>
      </c>
      <c r="N882" s="52">
        <v>0</v>
      </c>
      <c r="O882" s="52">
        <v>0</v>
      </c>
      <c r="P882" s="52">
        <v>0</v>
      </c>
      <c r="Q882" s="52">
        <f>'Таблица 3 '!C873</f>
        <v>1900717.92</v>
      </c>
      <c r="R882" s="52">
        <f t="shared" si="189"/>
        <v>1900717.92</v>
      </c>
      <c r="S882" s="52">
        <v>0</v>
      </c>
      <c r="T882" s="54">
        <f t="shared" si="191"/>
        <v>553.56416589002799</v>
      </c>
      <c r="U882" s="54">
        <f t="shared" si="190"/>
        <v>553.56416589002799</v>
      </c>
      <c r="V882" s="56" t="s">
        <v>704</v>
      </c>
      <c r="W882" s="57"/>
    </row>
    <row r="883" spans="1:23" s="48" customFormat="1" ht="45" x14ac:dyDescent="0.25">
      <c r="A883" s="49">
        <v>30</v>
      </c>
      <c r="B883" s="50" t="s">
        <v>848</v>
      </c>
      <c r="C883" s="49" t="s">
        <v>42</v>
      </c>
      <c r="D883" s="49">
        <v>1986</v>
      </c>
      <c r="E883" s="49">
        <v>2021</v>
      </c>
      <c r="F883" s="49" t="s">
        <v>64</v>
      </c>
      <c r="G883" s="51">
        <v>9</v>
      </c>
      <c r="H883" s="51">
        <v>2</v>
      </c>
      <c r="I883" s="52">
        <v>4570.5</v>
      </c>
      <c r="J883" s="52">
        <v>3349.2</v>
      </c>
      <c r="K883" s="52">
        <v>3349.2</v>
      </c>
      <c r="L883" s="53">
        <v>93</v>
      </c>
      <c r="M883" s="52">
        <f t="shared" si="188"/>
        <v>12562609.99</v>
      </c>
      <c r="N883" s="52">
        <v>0</v>
      </c>
      <c r="O883" s="52">
        <v>0</v>
      </c>
      <c r="P883" s="52">
        <v>0</v>
      </c>
      <c r="Q883" s="52">
        <f>'Таблица 3 '!C874</f>
        <v>12562609.99</v>
      </c>
      <c r="R883" s="52">
        <f t="shared" si="189"/>
        <v>12562609.99</v>
      </c>
      <c r="S883" s="52">
        <v>0</v>
      </c>
      <c r="T883" s="54">
        <f t="shared" si="191"/>
        <v>3750.9285769736057</v>
      </c>
      <c r="U883" s="54">
        <f t="shared" si="190"/>
        <v>3750.9285769736057</v>
      </c>
      <c r="V883" s="56" t="s">
        <v>704</v>
      </c>
      <c r="W883" s="57"/>
    </row>
    <row r="884" spans="1:23" s="48" customFormat="1" ht="45" x14ac:dyDescent="0.25">
      <c r="A884" s="49">
        <v>31</v>
      </c>
      <c r="B884" s="50" t="s">
        <v>521</v>
      </c>
      <c r="C884" s="49" t="s">
        <v>42</v>
      </c>
      <c r="D884" s="49">
        <v>1961</v>
      </c>
      <c r="E884" s="49">
        <v>2019</v>
      </c>
      <c r="F884" s="49" t="s">
        <v>64</v>
      </c>
      <c r="G884" s="51">
        <v>4</v>
      </c>
      <c r="H884" s="51">
        <v>2</v>
      </c>
      <c r="I884" s="52">
        <v>1679.4</v>
      </c>
      <c r="J884" s="52">
        <v>1187.8</v>
      </c>
      <c r="K884" s="52">
        <v>880.2</v>
      </c>
      <c r="L884" s="53">
        <v>51</v>
      </c>
      <c r="M884" s="52">
        <f t="shared" si="188"/>
        <v>2130903</v>
      </c>
      <c r="N884" s="52">
        <v>0</v>
      </c>
      <c r="O884" s="52">
        <v>0</v>
      </c>
      <c r="P884" s="52">
        <v>0</v>
      </c>
      <c r="Q884" s="52">
        <f>'Таблица 3 '!C875</f>
        <v>2130903</v>
      </c>
      <c r="R884" s="52">
        <f t="shared" si="189"/>
        <v>2130903</v>
      </c>
      <c r="S884" s="52">
        <v>0</v>
      </c>
      <c r="T884" s="54">
        <f t="shared" si="191"/>
        <v>1793.9914126957401</v>
      </c>
      <c r="U884" s="54">
        <f t="shared" si="190"/>
        <v>1793.9914126957401</v>
      </c>
      <c r="V884" s="56" t="s">
        <v>704</v>
      </c>
      <c r="W884" s="57"/>
    </row>
    <row r="885" spans="1:23" s="48" customFormat="1" ht="45" x14ac:dyDescent="0.25">
      <c r="A885" s="49">
        <v>32</v>
      </c>
      <c r="B885" s="50" t="s">
        <v>524</v>
      </c>
      <c r="C885" s="49" t="s">
        <v>42</v>
      </c>
      <c r="D885" s="49">
        <v>1997</v>
      </c>
      <c r="E885" s="49" t="s">
        <v>38</v>
      </c>
      <c r="F885" s="49" t="s">
        <v>49</v>
      </c>
      <c r="G885" s="51">
        <v>9</v>
      </c>
      <c r="H885" s="51">
        <v>9</v>
      </c>
      <c r="I885" s="52">
        <v>12589</v>
      </c>
      <c r="J885" s="52">
        <v>12589</v>
      </c>
      <c r="K885" s="52">
        <v>12589</v>
      </c>
      <c r="L885" s="53">
        <v>138</v>
      </c>
      <c r="M885" s="52">
        <f t="shared" si="188"/>
        <v>10528507.960000001</v>
      </c>
      <c r="N885" s="52">
        <v>0</v>
      </c>
      <c r="O885" s="52">
        <v>0</v>
      </c>
      <c r="P885" s="52">
        <v>0</v>
      </c>
      <c r="Q885" s="52">
        <f>'Таблица 3 '!C876</f>
        <v>10528507.960000001</v>
      </c>
      <c r="R885" s="52">
        <f t="shared" si="189"/>
        <v>10528507.960000001</v>
      </c>
      <c r="S885" s="52">
        <v>0</v>
      </c>
      <c r="T885" s="54">
        <f t="shared" si="191"/>
        <v>836.32599571054106</v>
      </c>
      <c r="U885" s="54">
        <v>4368677</v>
      </c>
      <c r="V885" s="56" t="s">
        <v>704</v>
      </c>
      <c r="W885" s="57"/>
    </row>
    <row r="886" spans="1:23" s="48" customFormat="1" ht="45" x14ac:dyDescent="0.25">
      <c r="A886" s="49">
        <v>33</v>
      </c>
      <c r="B886" s="50" t="s">
        <v>849</v>
      </c>
      <c r="C886" s="49" t="s">
        <v>42</v>
      </c>
      <c r="D886" s="49">
        <v>1976</v>
      </c>
      <c r="E886" s="49">
        <v>2021</v>
      </c>
      <c r="F886" s="49" t="s">
        <v>49</v>
      </c>
      <c r="G886" s="51">
        <v>5</v>
      </c>
      <c r="H886" s="51">
        <v>5</v>
      </c>
      <c r="I886" s="52">
        <v>3859.1</v>
      </c>
      <c r="J886" s="52">
        <v>3087.28</v>
      </c>
      <c r="K886" s="52">
        <v>2087.2800000000002</v>
      </c>
      <c r="L886" s="53">
        <v>177</v>
      </c>
      <c r="M886" s="52">
        <f t="shared" si="188"/>
        <v>3186692.4</v>
      </c>
      <c r="N886" s="52">
        <v>0</v>
      </c>
      <c r="O886" s="52">
        <v>0</v>
      </c>
      <c r="P886" s="52">
        <v>0</v>
      </c>
      <c r="Q886" s="52">
        <f>'Таблица 3 '!C877</f>
        <v>3186692.4</v>
      </c>
      <c r="R886" s="52">
        <f t="shared" si="189"/>
        <v>3186692.4</v>
      </c>
      <c r="S886" s="52">
        <v>0</v>
      </c>
      <c r="T886" s="54">
        <f t="shared" si="191"/>
        <v>1032.2006426368841</v>
      </c>
      <c r="U886" s="54">
        <f t="shared" si="190"/>
        <v>1032.2006426368841</v>
      </c>
      <c r="V886" s="56" t="s">
        <v>704</v>
      </c>
      <c r="W886" s="57"/>
    </row>
    <row r="887" spans="1:23" s="48" customFormat="1" ht="45" x14ac:dyDescent="0.25">
      <c r="A887" s="49">
        <v>34</v>
      </c>
      <c r="B887" s="50" t="s">
        <v>850</v>
      </c>
      <c r="C887" s="49" t="s">
        <v>42</v>
      </c>
      <c r="D887" s="49">
        <v>1983</v>
      </c>
      <c r="E887" s="49" t="s">
        <v>38</v>
      </c>
      <c r="F887" s="49" t="s">
        <v>64</v>
      </c>
      <c r="G887" s="51">
        <v>5</v>
      </c>
      <c r="H887" s="51">
        <v>1</v>
      </c>
      <c r="I887" s="52">
        <v>2402.6</v>
      </c>
      <c r="J887" s="52">
        <v>2111.1999999999998</v>
      </c>
      <c r="K887" s="52">
        <v>2111.1999999999998</v>
      </c>
      <c r="L887" s="53">
        <v>32</v>
      </c>
      <c r="M887" s="52">
        <f t="shared" si="188"/>
        <v>7249362.1400000006</v>
      </c>
      <c r="N887" s="52">
        <v>0</v>
      </c>
      <c r="O887" s="52">
        <v>0</v>
      </c>
      <c r="P887" s="52">
        <v>0</v>
      </c>
      <c r="Q887" s="52">
        <f>'Таблица 3 '!C878</f>
        <v>7249362.1400000006</v>
      </c>
      <c r="R887" s="52">
        <f t="shared" si="189"/>
        <v>7249362.1400000006</v>
      </c>
      <c r="S887" s="52">
        <v>0</v>
      </c>
      <c r="T887" s="54">
        <f t="shared" si="191"/>
        <v>3433.7638025767342</v>
      </c>
      <c r="U887" s="54">
        <f t="shared" si="190"/>
        <v>3433.7638025767342</v>
      </c>
      <c r="V887" s="56" t="s">
        <v>704</v>
      </c>
      <c r="W887" s="57"/>
    </row>
    <row r="888" spans="1:23" s="48" customFormat="1" ht="45" x14ac:dyDescent="0.25">
      <c r="A888" s="49">
        <v>35</v>
      </c>
      <c r="B888" s="50" t="s">
        <v>851</v>
      </c>
      <c r="C888" s="97" t="s">
        <v>42</v>
      </c>
      <c r="D888" s="49">
        <v>1974</v>
      </c>
      <c r="E888" s="96" t="s">
        <v>38</v>
      </c>
      <c r="F888" s="49" t="s">
        <v>64</v>
      </c>
      <c r="G888" s="98">
        <v>5</v>
      </c>
      <c r="H888" s="51">
        <v>4</v>
      </c>
      <c r="I888" s="100">
        <v>3181.9</v>
      </c>
      <c r="J888" s="52">
        <v>3152.5</v>
      </c>
      <c r="K888" s="100">
        <v>3094</v>
      </c>
      <c r="L888" s="53">
        <v>71</v>
      </c>
      <c r="M888" s="101">
        <f t="shared" si="188"/>
        <v>2566778.4</v>
      </c>
      <c r="N888" s="52">
        <v>0</v>
      </c>
      <c r="O888" s="101">
        <v>0</v>
      </c>
      <c r="P888" s="52">
        <v>0</v>
      </c>
      <c r="Q888" s="52">
        <f>'Таблица 3 '!C879</f>
        <v>2566778.4</v>
      </c>
      <c r="R888" s="52">
        <f t="shared" si="189"/>
        <v>2566778.4</v>
      </c>
      <c r="S888" s="101">
        <v>0</v>
      </c>
      <c r="T888" s="54">
        <f t="shared" si="191"/>
        <v>814.20409199048368</v>
      </c>
      <c r="U888" s="55">
        <f t="shared" ref="U888:U951" si="192">T888</f>
        <v>814.20409199048368</v>
      </c>
      <c r="V888" s="56" t="s">
        <v>704</v>
      </c>
      <c r="W888" s="57"/>
    </row>
    <row r="889" spans="1:23" s="48" customFormat="1" ht="45" x14ac:dyDescent="0.25">
      <c r="A889" s="49">
        <v>36</v>
      </c>
      <c r="B889" s="50" t="s">
        <v>108</v>
      </c>
      <c r="C889" s="49" t="s">
        <v>42</v>
      </c>
      <c r="D889" s="49">
        <v>1979</v>
      </c>
      <c r="E889" s="49">
        <v>2019</v>
      </c>
      <c r="F889" s="49" t="s">
        <v>49</v>
      </c>
      <c r="G889" s="51">
        <v>5</v>
      </c>
      <c r="H889" s="51">
        <v>5</v>
      </c>
      <c r="I889" s="52">
        <v>5140.6000000000004</v>
      </c>
      <c r="J889" s="52">
        <v>4623.7</v>
      </c>
      <c r="K889" s="52">
        <v>4538</v>
      </c>
      <c r="L889" s="53">
        <v>205</v>
      </c>
      <c r="M889" s="52">
        <f t="shared" si="188"/>
        <v>8152097.3999999994</v>
      </c>
      <c r="N889" s="52">
        <v>0</v>
      </c>
      <c r="O889" s="52">
        <v>0</v>
      </c>
      <c r="P889" s="52">
        <v>0</v>
      </c>
      <c r="Q889" s="52">
        <f>'Таблица 3 '!C880</f>
        <v>8152097.3999999994</v>
      </c>
      <c r="R889" s="52">
        <f t="shared" si="189"/>
        <v>8152097.3999999994</v>
      </c>
      <c r="S889" s="52">
        <v>0</v>
      </c>
      <c r="T889" s="54">
        <f t="shared" si="191"/>
        <v>1763.1112312650041</v>
      </c>
      <c r="U889" s="54">
        <f t="shared" si="192"/>
        <v>1763.1112312650041</v>
      </c>
      <c r="V889" s="56" t="s">
        <v>704</v>
      </c>
      <c r="W889" s="57"/>
    </row>
    <row r="890" spans="1:23" s="48" customFormat="1" ht="45" x14ac:dyDescent="0.25">
      <c r="A890" s="49">
        <v>37</v>
      </c>
      <c r="B890" s="50" t="s">
        <v>852</v>
      </c>
      <c r="C890" s="49" t="s">
        <v>42</v>
      </c>
      <c r="D890" s="49">
        <v>1987</v>
      </c>
      <c r="E890" s="49" t="s">
        <v>39</v>
      </c>
      <c r="F890" s="49" t="s">
        <v>64</v>
      </c>
      <c r="G890" s="51">
        <v>4</v>
      </c>
      <c r="H890" s="51">
        <v>1</v>
      </c>
      <c r="I890" s="52">
        <v>1084.3</v>
      </c>
      <c r="J890" s="52">
        <v>751.1</v>
      </c>
      <c r="K890" s="52">
        <v>751.1</v>
      </c>
      <c r="L890" s="53">
        <v>40</v>
      </c>
      <c r="M890" s="52">
        <f t="shared" si="188"/>
        <v>2625410.3499999996</v>
      </c>
      <c r="N890" s="52">
        <v>0</v>
      </c>
      <c r="O890" s="52">
        <v>0</v>
      </c>
      <c r="P890" s="52">
        <v>0</v>
      </c>
      <c r="Q890" s="52">
        <f>'Таблица 3 '!C881</f>
        <v>2625410.3499999996</v>
      </c>
      <c r="R890" s="52">
        <f t="shared" si="189"/>
        <v>2625410.3499999996</v>
      </c>
      <c r="S890" s="52">
        <v>0</v>
      </c>
      <c r="T890" s="54">
        <f t="shared" si="191"/>
        <v>3495.4205165756885</v>
      </c>
      <c r="U890" s="54">
        <f t="shared" si="192"/>
        <v>3495.4205165756885</v>
      </c>
      <c r="V890" s="56" t="s">
        <v>704</v>
      </c>
      <c r="W890" s="57"/>
    </row>
    <row r="891" spans="1:23" s="48" customFormat="1" ht="45" x14ac:dyDescent="0.25">
      <c r="A891" s="49">
        <v>38</v>
      </c>
      <c r="B891" s="50" t="s">
        <v>111</v>
      </c>
      <c r="C891" s="49" t="s">
        <v>42</v>
      </c>
      <c r="D891" s="49">
        <v>1992</v>
      </c>
      <c r="E891" s="49" t="s">
        <v>39</v>
      </c>
      <c r="F891" s="49" t="s">
        <v>64</v>
      </c>
      <c r="G891" s="51">
        <v>9</v>
      </c>
      <c r="H891" s="51">
        <v>9</v>
      </c>
      <c r="I891" s="52">
        <v>9994.5</v>
      </c>
      <c r="J891" s="52">
        <v>9994.5</v>
      </c>
      <c r="K891" s="52">
        <v>9994.5</v>
      </c>
      <c r="L891" s="53">
        <v>274</v>
      </c>
      <c r="M891" s="52">
        <f t="shared" si="188"/>
        <v>10138722.629999999</v>
      </c>
      <c r="N891" s="52">
        <v>0</v>
      </c>
      <c r="O891" s="52">
        <v>0</v>
      </c>
      <c r="P891" s="52">
        <v>0</v>
      </c>
      <c r="Q891" s="52">
        <f>'Таблица 3 '!C882</f>
        <v>10138722.629999999</v>
      </c>
      <c r="R891" s="52">
        <f t="shared" si="189"/>
        <v>10138722.629999999</v>
      </c>
      <c r="S891" s="52">
        <v>0</v>
      </c>
      <c r="T891" s="54">
        <f t="shared" si="191"/>
        <v>1014.4301996097853</v>
      </c>
      <c r="U891" s="54">
        <f t="shared" si="192"/>
        <v>1014.4301996097853</v>
      </c>
      <c r="V891" s="56" t="s">
        <v>704</v>
      </c>
      <c r="W891" s="57"/>
    </row>
    <row r="892" spans="1:23" s="48" customFormat="1" ht="45" x14ac:dyDescent="0.25">
      <c r="A892" s="49">
        <v>39</v>
      </c>
      <c r="B892" s="50" t="s">
        <v>853</v>
      </c>
      <c r="C892" s="49" t="s">
        <v>42</v>
      </c>
      <c r="D892" s="49">
        <v>1987</v>
      </c>
      <c r="E892" s="49" t="s">
        <v>39</v>
      </c>
      <c r="F892" s="49" t="s">
        <v>64</v>
      </c>
      <c r="G892" s="51">
        <v>9</v>
      </c>
      <c r="H892" s="51">
        <v>8</v>
      </c>
      <c r="I892" s="52">
        <v>7645.1</v>
      </c>
      <c r="J892" s="52">
        <v>7645.1</v>
      </c>
      <c r="K892" s="52">
        <v>6908.4</v>
      </c>
      <c r="L892" s="53">
        <v>243</v>
      </c>
      <c r="M892" s="52">
        <f t="shared" si="188"/>
        <v>20356516.260000002</v>
      </c>
      <c r="N892" s="52">
        <v>0</v>
      </c>
      <c r="O892" s="52">
        <v>0</v>
      </c>
      <c r="P892" s="52">
        <v>0</v>
      </c>
      <c r="Q892" s="52">
        <f>'Таблица 3 '!C883</f>
        <v>20356516.260000002</v>
      </c>
      <c r="R892" s="52">
        <f t="shared" si="189"/>
        <v>20356516.260000002</v>
      </c>
      <c r="S892" s="52">
        <v>0</v>
      </c>
      <c r="T892" s="54">
        <f t="shared" si="191"/>
        <v>2662.688030241593</v>
      </c>
      <c r="U892" s="54">
        <f t="shared" si="192"/>
        <v>2662.688030241593</v>
      </c>
      <c r="V892" s="56" t="s">
        <v>704</v>
      </c>
      <c r="W892" s="57"/>
    </row>
    <row r="893" spans="1:23" s="48" customFormat="1" ht="45" x14ac:dyDescent="0.25">
      <c r="A893" s="49">
        <v>40</v>
      </c>
      <c r="B893" s="50" t="s">
        <v>854</v>
      </c>
      <c r="C893" s="49" t="s">
        <v>42</v>
      </c>
      <c r="D893" s="49">
        <v>1962</v>
      </c>
      <c r="E893" s="49" t="s">
        <v>39</v>
      </c>
      <c r="F893" s="49" t="s">
        <v>64</v>
      </c>
      <c r="G893" s="51">
        <v>3</v>
      </c>
      <c r="H893" s="51">
        <v>2</v>
      </c>
      <c r="I893" s="52">
        <v>1323.6</v>
      </c>
      <c r="J893" s="52">
        <v>1088.4000000000001</v>
      </c>
      <c r="K893" s="52">
        <v>1087.9000000000001</v>
      </c>
      <c r="L893" s="53">
        <v>49</v>
      </c>
      <c r="M893" s="52">
        <f t="shared" si="188"/>
        <v>448214.8</v>
      </c>
      <c r="N893" s="52">
        <v>0</v>
      </c>
      <c r="O893" s="52">
        <v>0</v>
      </c>
      <c r="P893" s="52">
        <v>0</v>
      </c>
      <c r="Q893" s="52">
        <f>'Таблица 3 '!C884</f>
        <v>448214.8</v>
      </c>
      <c r="R893" s="52">
        <f t="shared" si="189"/>
        <v>448214.8</v>
      </c>
      <c r="S893" s="52">
        <v>0</v>
      </c>
      <c r="T893" s="54">
        <f t="shared" si="191"/>
        <v>411.8107313487688</v>
      </c>
      <c r="U893" s="54">
        <f t="shared" si="192"/>
        <v>411.8107313487688</v>
      </c>
      <c r="V893" s="56" t="s">
        <v>704</v>
      </c>
      <c r="W893" s="57"/>
    </row>
    <row r="894" spans="1:23" s="48" customFormat="1" ht="45" x14ac:dyDescent="0.25">
      <c r="A894" s="49">
        <v>41</v>
      </c>
      <c r="B894" s="50" t="s">
        <v>527</v>
      </c>
      <c r="C894" s="49" t="s">
        <v>42</v>
      </c>
      <c r="D894" s="49">
        <v>1983</v>
      </c>
      <c r="E894" s="49">
        <v>2019</v>
      </c>
      <c r="F894" s="49" t="s">
        <v>49</v>
      </c>
      <c r="G894" s="51">
        <v>5</v>
      </c>
      <c r="H894" s="51">
        <v>6</v>
      </c>
      <c r="I894" s="52">
        <v>5788.9</v>
      </c>
      <c r="J894" s="52">
        <v>5789.7</v>
      </c>
      <c r="K894" s="52">
        <v>5551.7</v>
      </c>
      <c r="L894" s="53">
        <v>248</v>
      </c>
      <c r="M894" s="52">
        <f t="shared" si="188"/>
        <v>18071849.790000003</v>
      </c>
      <c r="N894" s="52">
        <v>0</v>
      </c>
      <c r="O894" s="52">
        <v>0</v>
      </c>
      <c r="P894" s="52">
        <v>0</v>
      </c>
      <c r="Q894" s="52">
        <f>'Таблица 3 '!C885</f>
        <v>18071849.790000003</v>
      </c>
      <c r="R894" s="52">
        <f t="shared" si="189"/>
        <v>18071849.790000003</v>
      </c>
      <c r="S894" s="52">
        <v>0</v>
      </c>
      <c r="T894" s="54">
        <f t="shared" si="191"/>
        <v>3121.379309808799</v>
      </c>
      <c r="U894" s="54">
        <f t="shared" si="192"/>
        <v>3121.379309808799</v>
      </c>
      <c r="V894" s="56" t="s">
        <v>704</v>
      </c>
      <c r="W894" s="57"/>
    </row>
    <row r="895" spans="1:23" s="48" customFormat="1" ht="45" x14ac:dyDescent="0.25">
      <c r="A895" s="49">
        <v>42</v>
      </c>
      <c r="B895" s="50" t="s">
        <v>529</v>
      </c>
      <c r="C895" s="49" t="s">
        <v>42</v>
      </c>
      <c r="D895" s="49">
        <v>1969</v>
      </c>
      <c r="E895" s="49" t="s">
        <v>39</v>
      </c>
      <c r="F895" s="49" t="s">
        <v>49</v>
      </c>
      <c r="G895" s="51">
        <v>5</v>
      </c>
      <c r="H895" s="51">
        <v>6</v>
      </c>
      <c r="I895" s="52">
        <v>7657.1</v>
      </c>
      <c r="J895" s="52">
        <v>5796.8</v>
      </c>
      <c r="K895" s="52">
        <v>5382.5</v>
      </c>
      <c r="L895" s="53">
        <v>253</v>
      </c>
      <c r="M895" s="52">
        <f t="shared" si="188"/>
        <v>7778782.0099999998</v>
      </c>
      <c r="N895" s="52">
        <v>0</v>
      </c>
      <c r="O895" s="52">
        <v>0</v>
      </c>
      <c r="P895" s="52">
        <v>0</v>
      </c>
      <c r="Q895" s="52">
        <f>'Таблица 3 '!C886</f>
        <v>7778782.0099999998</v>
      </c>
      <c r="R895" s="52">
        <f t="shared" si="189"/>
        <v>7778782.0099999998</v>
      </c>
      <c r="S895" s="52">
        <v>0</v>
      </c>
      <c r="T895" s="54">
        <f t="shared" si="191"/>
        <v>1341.9096760281534</v>
      </c>
      <c r="U895" s="54">
        <f t="shared" si="192"/>
        <v>1341.9096760281534</v>
      </c>
      <c r="V895" s="56" t="s">
        <v>704</v>
      </c>
      <c r="W895" s="57"/>
    </row>
    <row r="896" spans="1:23" s="48" customFormat="1" ht="45" x14ac:dyDescent="0.25">
      <c r="A896" s="49">
        <v>43</v>
      </c>
      <c r="B896" s="50" t="s">
        <v>531</v>
      </c>
      <c r="C896" s="49" t="s">
        <v>42</v>
      </c>
      <c r="D896" s="49">
        <v>1978</v>
      </c>
      <c r="E896" s="49" t="s">
        <v>39</v>
      </c>
      <c r="F896" s="49" t="s">
        <v>64</v>
      </c>
      <c r="G896" s="51">
        <v>5</v>
      </c>
      <c r="H896" s="51">
        <v>4</v>
      </c>
      <c r="I896" s="52">
        <v>4525.3</v>
      </c>
      <c r="J896" s="52">
        <v>3372.3</v>
      </c>
      <c r="K896" s="52">
        <v>3158.7</v>
      </c>
      <c r="L896" s="53">
        <v>124</v>
      </c>
      <c r="M896" s="52">
        <f t="shared" si="188"/>
        <v>10693184.220000001</v>
      </c>
      <c r="N896" s="52">
        <v>0</v>
      </c>
      <c r="O896" s="52">
        <v>0</v>
      </c>
      <c r="P896" s="52">
        <v>0</v>
      </c>
      <c r="Q896" s="52">
        <f>'Таблица 3 '!C887</f>
        <v>10693184.220000001</v>
      </c>
      <c r="R896" s="52">
        <f t="shared" si="189"/>
        <v>10693184.220000001</v>
      </c>
      <c r="S896" s="52">
        <v>0</v>
      </c>
      <c r="T896" s="54">
        <f t="shared" si="191"/>
        <v>3170.8875900720577</v>
      </c>
      <c r="U896" s="54">
        <f t="shared" si="192"/>
        <v>3170.8875900720577</v>
      </c>
      <c r="V896" s="56" t="s">
        <v>704</v>
      </c>
      <c r="W896" s="57"/>
    </row>
    <row r="897" spans="1:23" s="48" customFormat="1" ht="45" x14ac:dyDescent="0.25">
      <c r="A897" s="49">
        <v>44</v>
      </c>
      <c r="B897" s="50" t="s">
        <v>532</v>
      </c>
      <c r="C897" s="49" t="s">
        <v>42</v>
      </c>
      <c r="D897" s="49">
        <v>1969</v>
      </c>
      <c r="E897" s="49">
        <v>2020</v>
      </c>
      <c r="F897" s="49" t="s">
        <v>49</v>
      </c>
      <c r="G897" s="51">
        <v>5</v>
      </c>
      <c r="H897" s="51">
        <v>2</v>
      </c>
      <c r="I897" s="52">
        <v>2116.1999999999998</v>
      </c>
      <c r="J897" s="52">
        <v>1646.7</v>
      </c>
      <c r="K897" s="52">
        <v>1600.4</v>
      </c>
      <c r="L897" s="53">
        <v>70</v>
      </c>
      <c r="M897" s="52">
        <f t="shared" si="188"/>
        <v>2782472.4</v>
      </c>
      <c r="N897" s="52">
        <v>0</v>
      </c>
      <c r="O897" s="52">
        <v>0</v>
      </c>
      <c r="P897" s="52">
        <v>0</v>
      </c>
      <c r="Q897" s="52">
        <f>'Таблица 3 '!C888</f>
        <v>2782472.4</v>
      </c>
      <c r="R897" s="52">
        <f t="shared" si="189"/>
        <v>2782472.4</v>
      </c>
      <c r="S897" s="52">
        <v>0</v>
      </c>
      <c r="T897" s="54">
        <f t="shared" si="191"/>
        <v>1689.726361814538</v>
      </c>
      <c r="U897" s="54">
        <f t="shared" si="192"/>
        <v>1689.726361814538</v>
      </c>
      <c r="V897" s="56" t="s">
        <v>704</v>
      </c>
      <c r="W897" s="57"/>
    </row>
    <row r="898" spans="1:23" s="48" customFormat="1" ht="45" x14ac:dyDescent="0.25">
      <c r="A898" s="49">
        <v>45</v>
      </c>
      <c r="B898" s="50" t="s">
        <v>122</v>
      </c>
      <c r="C898" s="49" t="s">
        <v>42</v>
      </c>
      <c r="D898" s="49">
        <v>1968</v>
      </c>
      <c r="E898" s="49">
        <v>2018</v>
      </c>
      <c r="F898" s="49" t="s">
        <v>49</v>
      </c>
      <c r="G898" s="51">
        <v>5</v>
      </c>
      <c r="H898" s="51">
        <v>2</v>
      </c>
      <c r="I898" s="52">
        <v>2219.4</v>
      </c>
      <c r="J898" s="52">
        <v>1662.8</v>
      </c>
      <c r="K898" s="52">
        <v>1620.5</v>
      </c>
      <c r="L898" s="53">
        <v>67</v>
      </c>
      <c r="M898" s="52">
        <f t="shared" si="188"/>
        <v>4023557.74</v>
      </c>
      <c r="N898" s="52">
        <v>0</v>
      </c>
      <c r="O898" s="52">
        <v>0</v>
      </c>
      <c r="P898" s="52">
        <v>0</v>
      </c>
      <c r="Q898" s="52">
        <f>'Таблица 3 '!C889</f>
        <v>4023557.74</v>
      </c>
      <c r="R898" s="52">
        <f t="shared" si="189"/>
        <v>4023557.74</v>
      </c>
      <c r="S898" s="52">
        <v>0</v>
      </c>
      <c r="T898" s="54">
        <f t="shared" si="191"/>
        <v>2419.7484604281935</v>
      </c>
      <c r="U898" s="54">
        <f t="shared" si="192"/>
        <v>2419.7484604281935</v>
      </c>
      <c r="V898" s="56" t="s">
        <v>704</v>
      </c>
      <c r="W898" s="57"/>
    </row>
    <row r="899" spans="1:23" s="58" customFormat="1" ht="45" x14ac:dyDescent="0.25">
      <c r="A899" s="49">
        <v>46</v>
      </c>
      <c r="B899" s="50" t="s">
        <v>533</v>
      </c>
      <c r="C899" s="49" t="s">
        <v>42</v>
      </c>
      <c r="D899" s="51">
        <v>1995</v>
      </c>
      <c r="E899" s="51" t="s">
        <v>39</v>
      </c>
      <c r="F899" s="49" t="s">
        <v>49</v>
      </c>
      <c r="G899" s="104">
        <v>5</v>
      </c>
      <c r="H899" s="51">
        <v>4</v>
      </c>
      <c r="I899" s="52">
        <v>5872.4</v>
      </c>
      <c r="J899" s="52">
        <v>4246.3999999999996</v>
      </c>
      <c r="K899" s="52">
        <v>2465.6999999999998</v>
      </c>
      <c r="L899" s="53">
        <v>208</v>
      </c>
      <c r="M899" s="52">
        <f t="shared" si="188"/>
        <v>2108184.84</v>
      </c>
      <c r="N899" s="52">
        <v>0</v>
      </c>
      <c r="O899" s="52">
        <v>0</v>
      </c>
      <c r="P899" s="52">
        <v>0</v>
      </c>
      <c r="Q899" s="52">
        <f>'Таблица 3 '!C890</f>
        <v>2108184.84</v>
      </c>
      <c r="R899" s="52">
        <f t="shared" si="189"/>
        <v>2108184.84</v>
      </c>
      <c r="S899" s="52">
        <v>0</v>
      </c>
      <c r="T899" s="54">
        <f t="shared" si="191"/>
        <v>496.46402599849284</v>
      </c>
      <c r="U899" s="54">
        <f t="shared" si="192"/>
        <v>496.46402599849284</v>
      </c>
      <c r="V899" s="56" t="s">
        <v>704</v>
      </c>
      <c r="W899" s="57"/>
    </row>
    <row r="900" spans="1:23" s="58" customFormat="1" ht="45" x14ac:dyDescent="0.25">
      <c r="A900" s="49">
        <v>47</v>
      </c>
      <c r="B900" s="50" t="s">
        <v>855</v>
      </c>
      <c r="C900" s="49" t="s">
        <v>42</v>
      </c>
      <c r="D900" s="51">
        <v>1992</v>
      </c>
      <c r="E900" s="51" t="s">
        <v>38</v>
      </c>
      <c r="F900" s="49" t="s">
        <v>49</v>
      </c>
      <c r="G900" s="104">
        <v>5</v>
      </c>
      <c r="H900" s="51">
        <v>2</v>
      </c>
      <c r="I900" s="52">
        <v>3205.6</v>
      </c>
      <c r="J900" s="52">
        <v>2416.4</v>
      </c>
      <c r="K900" s="52">
        <v>2416.4</v>
      </c>
      <c r="L900" s="53">
        <v>40</v>
      </c>
      <c r="M900" s="52">
        <f t="shared" si="188"/>
        <v>7697362.1399999997</v>
      </c>
      <c r="N900" s="52">
        <v>0</v>
      </c>
      <c r="O900" s="52">
        <v>0</v>
      </c>
      <c r="P900" s="52">
        <v>0</v>
      </c>
      <c r="Q900" s="52">
        <f>'Таблица 3 '!C891</f>
        <v>7697362.1399999997</v>
      </c>
      <c r="R900" s="52">
        <f t="shared" si="189"/>
        <v>7697362.1399999997</v>
      </c>
      <c r="S900" s="52">
        <v>0</v>
      </c>
      <c r="T900" s="54">
        <f t="shared" si="191"/>
        <v>3185.4668680682003</v>
      </c>
      <c r="U900" s="54">
        <f t="shared" si="192"/>
        <v>3185.4668680682003</v>
      </c>
      <c r="V900" s="56" t="s">
        <v>704</v>
      </c>
      <c r="W900" s="57"/>
    </row>
    <row r="901" spans="1:23" s="48" customFormat="1" ht="45" x14ac:dyDescent="0.25">
      <c r="A901" s="49">
        <v>48</v>
      </c>
      <c r="B901" s="50" t="s">
        <v>125</v>
      </c>
      <c r="C901" s="49" t="s">
        <v>42</v>
      </c>
      <c r="D901" s="49">
        <v>1990</v>
      </c>
      <c r="E901" s="49">
        <v>2020</v>
      </c>
      <c r="F901" s="49" t="s">
        <v>49</v>
      </c>
      <c r="G901" s="51">
        <v>5</v>
      </c>
      <c r="H901" s="51">
        <v>3</v>
      </c>
      <c r="I901" s="52">
        <v>3034.2</v>
      </c>
      <c r="J901" s="52">
        <v>2187.8000000000002</v>
      </c>
      <c r="K901" s="52">
        <v>2036.4</v>
      </c>
      <c r="L901" s="53">
        <v>73</v>
      </c>
      <c r="M901" s="52">
        <f t="shared" si="188"/>
        <v>3059963.68</v>
      </c>
      <c r="N901" s="52">
        <v>0</v>
      </c>
      <c r="O901" s="52">
        <v>0</v>
      </c>
      <c r="P901" s="52">
        <v>0</v>
      </c>
      <c r="Q901" s="52">
        <f>'Таблица 3 '!C892</f>
        <v>3059963.68</v>
      </c>
      <c r="R901" s="52">
        <f t="shared" si="189"/>
        <v>3059963.68</v>
      </c>
      <c r="S901" s="52">
        <v>0</v>
      </c>
      <c r="T901" s="54">
        <f t="shared" si="191"/>
        <v>1398.6487247463206</v>
      </c>
      <c r="U901" s="54">
        <f t="shared" si="192"/>
        <v>1398.6487247463206</v>
      </c>
      <c r="V901" s="56" t="s">
        <v>704</v>
      </c>
      <c r="W901" s="57"/>
    </row>
    <row r="902" spans="1:23" s="48" customFormat="1" ht="45" x14ac:dyDescent="0.25">
      <c r="A902" s="49">
        <v>49</v>
      </c>
      <c r="B902" s="50" t="s">
        <v>127</v>
      </c>
      <c r="C902" s="49" t="s">
        <v>42</v>
      </c>
      <c r="D902" s="49">
        <v>1971</v>
      </c>
      <c r="E902" s="49">
        <v>2019</v>
      </c>
      <c r="F902" s="49" t="s">
        <v>49</v>
      </c>
      <c r="G902" s="51">
        <v>5</v>
      </c>
      <c r="H902" s="51">
        <v>4</v>
      </c>
      <c r="I902" s="52">
        <v>3553.1</v>
      </c>
      <c r="J902" s="52">
        <v>3288.2</v>
      </c>
      <c r="K902" s="52">
        <v>3156.6</v>
      </c>
      <c r="L902" s="53">
        <v>155</v>
      </c>
      <c r="M902" s="52">
        <f t="shared" si="188"/>
        <v>2807117.02</v>
      </c>
      <c r="N902" s="52">
        <v>0</v>
      </c>
      <c r="O902" s="52">
        <v>0</v>
      </c>
      <c r="P902" s="52">
        <v>0</v>
      </c>
      <c r="Q902" s="52">
        <f>'Таблица 3 '!C893</f>
        <v>2807117.02</v>
      </c>
      <c r="R902" s="52">
        <f t="shared" si="189"/>
        <v>2807117.02</v>
      </c>
      <c r="S902" s="52">
        <v>0</v>
      </c>
      <c r="T902" s="54">
        <f t="shared" si="191"/>
        <v>853.69412444498516</v>
      </c>
      <c r="U902" s="54">
        <f t="shared" si="192"/>
        <v>853.69412444498516</v>
      </c>
      <c r="V902" s="56" t="s">
        <v>704</v>
      </c>
      <c r="W902" s="57"/>
    </row>
    <row r="903" spans="1:23" s="48" customFormat="1" ht="45" x14ac:dyDescent="0.25">
      <c r="A903" s="49">
        <v>50</v>
      </c>
      <c r="B903" s="50" t="s">
        <v>535</v>
      </c>
      <c r="C903" s="49" t="s">
        <v>42</v>
      </c>
      <c r="D903" s="49">
        <v>1984</v>
      </c>
      <c r="E903" s="49" t="s">
        <v>856</v>
      </c>
      <c r="F903" s="49" t="s">
        <v>64</v>
      </c>
      <c r="G903" s="51">
        <v>9</v>
      </c>
      <c r="H903" s="51">
        <v>4</v>
      </c>
      <c r="I903" s="52">
        <v>10537.66</v>
      </c>
      <c r="J903" s="52">
        <v>8276.5</v>
      </c>
      <c r="K903" s="52">
        <v>7000.3</v>
      </c>
      <c r="L903" s="53">
        <v>240</v>
      </c>
      <c r="M903" s="52">
        <f t="shared" si="188"/>
        <v>7152989.3600000003</v>
      </c>
      <c r="N903" s="52">
        <v>0</v>
      </c>
      <c r="O903" s="52">
        <v>0</v>
      </c>
      <c r="P903" s="52">
        <v>0</v>
      </c>
      <c r="Q903" s="52">
        <f>'Таблица 3 '!C894</f>
        <v>7152989.3600000003</v>
      </c>
      <c r="R903" s="52">
        <f t="shared" si="189"/>
        <v>7152989.3600000003</v>
      </c>
      <c r="S903" s="52">
        <v>0</v>
      </c>
      <c r="T903" s="54">
        <f t="shared" si="191"/>
        <v>864.2529281701203</v>
      </c>
      <c r="U903" s="54">
        <f t="shared" si="192"/>
        <v>864.2529281701203</v>
      </c>
      <c r="V903" s="56" t="s">
        <v>704</v>
      </c>
      <c r="W903" s="57"/>
    </row>
    <row r="904" spans="1:23" s="48" customFormat="1" ht="45" x14ac:dyDescent="0.25">
      <c r="A904" s="49">
        <v>51</v>
      </c>
      <c r="B904" s="50" t="s">
        <v>130</v>
      </c>
      <c r="C904" s="96" t="s">
        <v>42</v>
      </c>
      <c r="D904" s="97">
        <v>1960</v>
      </c>
      <c r="E904" s="96" t="s">
        <v>38</v>
      </c>
      <c r="F904" s="97" t="s">
        <v>64</v>
      </c>
      <c r="G904" s="98">
        <v>4</v>
      </c>
      <c r="H904" s="99">
        <v>2</v>
      </c>
      <c r="I904" s="100">
        <v>1820.5</v>
      </c>
      <c r="J904" s="101">
        <v>1358</v>
      </c>
      <c r="K904" s="100">
        <v>1358</v>
      </c>
      <c r="L904" s="102">
        <v>43</v>
      </c>
      <c r="M904" s="100">
        <f t="shared" si="188"/>
        <v>461720</v>
      </c>
      <c r="N904" s="101">
        <v>0</v>
      </c>
      <c r="O904" s="100">
        <v>0</v>
      </c>
      <c r="P904" s="101">
        <v>0</v>
      </c>
      <c r="Q904" s="52">
        <f>'Таблица 3 '!C895</f>
        <v>461720</v>
      </c>
      <c r="R904" s="101">
        <f t="shared" si="189"/>
        <v>461720</v>
      </c>
      <c r="S904" s="100">
        <v>0</v>
      </c>
      <c r="T904" s="55">
        <f t="shared" si="191"/>
        <v>340</v>
      </c>
      <c r="U904" s="103">
        <v>340</v>
      </c>
      <c r="V904" s="56" t="s">
        <v>704</v>
      </c>
      <c r="W904" s="57"/>
    </row>
    <row r="905" spans="1:23" s="48" customFormat="1" ht="45" x14ac:dyDescent="0.25">
      <c r="A905" s="49">
        <v>52</v>
      </c>
      <c r="B905" s="50" t="s">
        <v>133</v>
      </c>
      <c r="C905" s="49" t="s">
        <v>42</v>
      </c>
      <c r="D905" s="49">
        <v>1990</v>
      </c>
      <c r="E905" s="49">
        <v>2021</v>
      </c>
      <c r="F905" s="49" t="s">
        <v>64</v>
      </c>
      <c r="G905" s="51">
        <v>5</v>
      </c>
      <c r="H905" s="51">
        <v>6</v>
      </c>
      <c r="I905" s="52">
        <v>6403.3</v>
      </c>
      <c r="J905" s="52">
        <v>4071.3</v>
      </c>
      <c r="K905" s="52">
        <v>4013.4</v>
      </c>
      <c r="L905" s="53">
        <v>213</v>
      </c>
      <c r="M905" s="52">
        <f t="shared" si="188"/>
        <v>1266346.97</v>
      </c>
      <c r="N905" s="52">
        <v>0</v>
      </c>
      <c r="O905" s="52">
        <v>0</v>
      </c>
      <c r="P905" s="52">
        <v>0</v>
      </c>
      <c r="Q905" s="52">
        <f>'Таблица 3 '!C896</f>
        <v>1266346.97</v>
      </c>
      <c r="R905" s="52">
        <f t="shared" si="189"/>
        <v>1266346.97</v>
      </c>
      <c r="S905" s="52">
        <v>0</v>
      </c>
      <c r="T905" s="54">
        <f t="shared" si="191"/>
        <v>311.04241151474957</v>
      </c>
      <c r="U905" s="54">
        <f t="shared" si="192"/>
        <v>311.04241151474957</v>
      </c>
      <c r="V905" s="56" t="s">
        <v>704</v>
      </c>
      <c r="W905" s="57"/>
    </row>
    <row r="906" spans="1:23" s="48" customFormat="1" ht="45" x14ac:dyDescent="0.25">
      <c r="A906" s="49">
        <v>53</v>
      </c>
      <c r="B906" s="50" t="s">
        <v>134</v>
      </c>
      <c r="C906" s="49" t="s">
        <v>42</v>
      </c>
      <c r="D906" s="49">
        <v>1993</v>
      </c>
      <c r="E906" s="49" t="s">
        <v>39</v>
      </c>
      <c r="F906" s="49" t="s">
        <v>49</v>
      </c>
      <c r="G906" s="51">
        <v>7</v>
      </c>
      <c r="H906" s="51">
        <v>2</v>
      </c>
      <c r="I906" s="52">
        <v>3265.3</v>
      </c>
      <c r="J906" s="52">
        <v>2601.6999999999998</v>
      </c>
      <c r="K906" s="52">
        <v>2543.6999999999998</v>
      </c>
      <c r="L906" s="53">
        <v>68</v>
      </c>
      <c r="M906" s="52">
        <f t="shared" si="188"/>
        <v>4346356.51</v>
      </c>
      <c r="N906" s="52">
        <v>0</v>
      </c>
      <c r="O906" s="52">
        <v>0</v>
      </c>
      <c r="P906" s="52">
        <v>0</v>
      </c>
      <c r="Q906" s="52">
        <f>'Таблица 3 '!C897</f>
        <v>4346356.51</v>
      </c>
      <c r="R906" s="52">
        <f t="shared" si="189"/>
        <v>4346356.51</v>
      </c>
      <c r="S906" s="52">
        <v>0</v>
      </c>
      <c r="T906" s="54">
        <f t="shared" si="191"/>
        <v>1670.5832763193298</v>
      </c>
      <c r="U906" s="54">
        <f t="shared" si="192"/>
        <v>1670.5832763193298</v>
      </c>
      <c r="V906" s="56" t="s">
        <v>704</v>
      </c>
      <c r="W906" s="57"/>
    </row>
    <row r="907" spans="1:23" s="48" customFormat="1" ht="45" x14ac:dyDescent="0.25">
      <c r="A907" s="49">
        <v>54</v>
      </c>
      <c r="B907" s="50" t="s">
        <v>136</v>
      </c>
      <c r="C907" s="49" t="s">
        <v>42</v>
      </c>
      <c r="D907" s="49">
        <v>1984</v>
      </c>
      <c r="E907" s="49" t="s">
        <v>39</v>
      </c>
      <c r="F907" s="49" t="s">
        <v>64</v>
      </c>
      <c r="G907" s="51">
        <v>5</v>
      </c>
      <c r="H907" s="51">
        <v>6</v>
      </c>
      <c r="I907" s="52">
        <v>4791.3</v>
      </c>
      <c r="J907" s="52">
        <v>3756.9</v>
      </c>
      <c r="K907" s="52">
        <v>3573.8</v>
      </c>
      <c r="L907" s="53">
        <v>81</v>
      </c>
      <c r="M907" s="52">
        <f t="shared" si="188"/>
        <v>860889.1</v>
      </c>
      <c r="N907" s="52">
        <v>0</v>
      </c>
      <c r="O907" s="52">
        <v>0</v>
      </c>
      <c r="P907" s="52">
        <v>0</v>
      </c>
      <c r="Q907" s="52">
        <f>'Таблица 3 '!C898</f>
        <v>860889.1</v>
      </c>
      <c r="R907" s="52">
        <f t="shared" si="189"/>
        <v>860889.1</v>
      </c>
      <c r="S907" s="52">
        <v>0</v>
      </c>
      <c r="T907" s="54">
        <f t="shared" si="191"/>
        <v>229.14879288775319</v>
      </c>
      <c r="U907" s="54">
        <f t="shared" si="192"/>
        <v>229.14879288775319</v>
      </c>
      <c r="V907" s="56" t="s">
        <v>704</v>
      </c>
      <c r="W907" s="57"/>
    </row>
    <row r="908" spans="1:23" s="48" customFormat="1" ht="45" x14ac:dyDescent="0.25">
      <c r="A908" s="49">
        <v>55</v>
      </c>
      <c r="B908" s="50" t="s">
        <v>545</v>
      </c>
      <c r="C908" s="49" t="s">
        <v>42</v>
      </c>
      <c r="D908" s="49">
        <v>1988</v>
      </c>
      <c r="E908" s="49">
        <v>2020</v>
      </c>
      <c r="F908" s="49" t="s">
        <v>49</v>
      </c>
      <c r="G908" s="51">
        <v>5</v>
      </c>
      <c r="H908" s="51">
        <v>6</v>
      </c>
      <c r="I908" s="52">
        <v>4511.8999999999996</v>
      </c>
      <c r="J908" s="52">
        <v>4511.8999999999996</v>
      </c>
      <c r="K908" s="52">
        <v>3973</v>
      </c>
      <c r="L908" s="53">
        <v>87</v>
      </c>
      <c r="M908" s="52">
        <f t="shared" si="188"/>
        <v>14936357.68</v>
      </c>
      <c r="N908" s="52">
        <v>0</v>
      </c>
      <c r="O908" s="52">
        <v>0</v>
      </c>
      <c r="P908" s="52">
        <v>0</v>
      </c>
      <c r="Q908" s="52">
        <f>'Таблица 3 '!C899</f>
        <v>14936357.68</v>
      </c>
      <c r="R908" s="52">
        <f t="shared" si="189"/>
        <v>14936357.68</v>
      </c>
      <c r="S908" s="52">
        <v>0</v>
      </c>
      <c r="T908" s="54">
        <f t="shared" si="191"/>
        <v>3310.4363305924335</v>
      </c>
      <c r="U908" s="54">
        <f t="shared" si="192"/>
        <v>3310.4363305924335</v>
      </c>
      <c r="V908" s="56" t="s">
        <v>704</v>
      </c>
      <c r="W908" s="57"/>
    </row>
    <row r="909" spans="1:23" s="48" customFormat="1" ht="45" x14ac:dyDescent="0.25">
      <c r="A909" s="49">
        <v>56</v>
      </c>
      <c r="B909" s="50" t="s">
        <v>857</v>
      </c>
      <c r="C909" s="49" t="s">
        <v>42</v>
      </c>
      <c r="D909" s="49">
        <v>1984</v>
      </c>
      <c r="E909" s="49" t="s">
        <v>39</v>
      </c>
      <c r="F909" s="49" t="s">
        <v>49</v>
      </c>
      <c r="G909" s="51">
        <v>5</v>
      </c>
      <c r="H909" s="51">
        <v>4</v>
      </c>
      <c r="I909" s="52">
        <v>4006</v>
      </c>
      <c r="J909" s="52">
        <v>2932</v>
      </c>
      <c r="K909" s="52">
        <v>2831.3</v>
      </c>
      <c r="L909" s="53">
        <v>118</v>
      </c>
      <c r="M909" s="52">
        <f t="shared" si="188"/>
        <v>7184196.9099999992</v>
      </c>
      <c r="N909" s="52">
        <v>0</v>
      </c>
      <c r="O909" s="52">
        <v>0</v>
      </c>
      <c r="P909" s="52">
        <v>0</v>
      </c>
      <c r="Q909" s="52">
        <f>'Таблица 3 '!C900</f>
        <v>7184196.9099999992</v>
      </c>
      <c r="R909" s="52">
        <f t="shared" si="189"/>
        <v>7184196.9099999992</v>
      </c>
      <c r="S909" s="52">
        <v>0</v>
      </c>
      <c r="T909" s="54">
        <f t="shared" si="191"/>
        <v>2450.2717974079123</v>
      </c>
      <c r="U909" s="54">
        <f t="shared" si="192"/>
        <v>2450.2717974079123</v>
      </c>
      <c r="V909" s="56" t="s">
        <v>704</v>
      </c>
      <c r="W909" s="57"/>
    </row>
    <row r="910" spans="1:23" s="48" customFormat="1" ht="57" customHeight="1" x14ac:dyDescent="0.25">
      <c r="A910" s="49">
        <v>57</v>
      </c>
      <c r="B910" s="50" t="s">
        <v>858</v>
      </c>
      <c r="C910" s="49" t="s">
        <v>51</v>
      </c>
      <c r="D910" s="49">
        <v>1975</v>
      </c>
      <c r="E910" s="49" t="s">
        <v>38</v>
      </c>
      <c r="F910" s="49" t="s">
        <v>64</v>
      </c>
      <c r="G910" s="51">
        <v>5</v>
      </c>
      <c r="H910" s="51">
        <v>4</v>
      </c>
      <c r="I910" s="52">
        <v>4005.2</v>
      </c>
      <c r="J910" s="52">
        <v>3498.4</v>
      </c>
      <c r="K910" s="52">
        <v>3498.4</v>
      </c>
      <c r="L910" s="53">
        <v>147</v>
      </c>
      <c r="M910" s="52">
        <f t="shared" si="188"/>
        <v>880172.4</v>
      </c>
      <c r="N910" s="52">
        <v>0</v>
      </c>
      <c r="O910" s="52">
        <v>0</v>
      </c>
      <c r="P910" s="52">
        <v>0</v>
      </c>
      <c r="Q910" s="52">
        <f>'Таблица 3 '!C901</f>
        <v>880172.4</v>
      </c>
      <c r="R910" s="52">
        <f t="shared" si="189"/>
        <v>880172.4</v>
      </c>
      <c r="S910" s="52">
        <v>0</v>
      </c>
      <c r="T910" s="54">
        <f t="shared" si="191"/>
        <v>251.59284244225933</v>
      </c>
      <c r="U910" s="54">
        <f t="shared" si="192"/>
        <v>251.59284244225933</v>
      </c>
      <c r="V910" s="56" t="s">
        <v>704</v>
      </c>
      <c r="W910" s="57"/>
    </row>
    <row r="911" spans="1:23" s="48" customFormat="1" ht="45" x14ac:dyDescent="0.25">
      <c r="A911" s="49">
        <v>58</v>
      </c>
      <c r="B911" s="50" t="s">
        <v>859</v>
      </c>
      <c r="C911" s="49" t="s">
        <v>42</v>
      </c>
      <c r="D911" s="49">
        <v>1973</v>
      </c>
      <c r="E911" s="49">
        <v>2018</v>
      </c>
      <c r="F911" s="49" t="s">
        <v>49</v>
      </c>
      <c r="G911" s="51">
        <v>5</v>
      </c>
      <c r="H911" s="51">
        <v>6</v>
      </c>
      <c r="I911" s="52">
        <v>4797</v>
      </c>
      <c r="J911" s="52">
        <v>4712.3</v>
      </c>
      <c r="K911" s="52">
        <v>4392</v>
      </c>
      <c r="L911" s="53">
        <v>236</v>
      </c>
      <c r="M911" s="52">
        <f t="shared" si="188"/>
        <v>1785268.8</v>
      </c>
      <c r="N911" s="52">
        <v>0</v>
      </c>
      <c r="O911" s="52">
        <v>0</v>
      </c>
      <c r="P911" s="52">
        <v>0</v>
      </c>
      <c r="Q911" s="52">
        <f>'Таблица 3 '!C902</f>
        <v>1785268.8</v>
      </c>
      <c r="R911" s="52">
        <f t="shared" si="189"/>
        <v>1785268.8</v>
      </c>
      <c r="S911" s="52">
        <v>0</v>
      </c>
      <c r="T911" s="54">
        <f t="shared" si="191"/>
        <v>378.85295927678629</v>
      </c>
      <c r="U911" s="54">
        <f t="shared" si="192"/>
        <v>378.85295927678629</v>
      </c>
      <c r="V911" s="56" t="s">
        <v>704</v>
      </c>
      <c r="W911" s="57"/>
    </row>
    <row r="912" spans="1:23" s="48" customFormat="1" ht="45" x14ac:dyDescent="0.25">
      <c r="A912" s="49">
        <v>59</v>
      </c>
      <c r="B912" s="50" t="s">
        <v>149</v>
      </c>
      <c r="C912" s="49" t="s">
        <v>42</v>
      </c>
      <c r="D912" s="49">
        <v>1975</v>
      </c>
      <c r="E912" s="49" t="s">
        <v>39</v>
      </c>
      <c r="F912" s="49" t="s">
        <v>64</v>
      </c>
      <c r="G912" s="51">
        <v>9</v>
      </c>
      <c r="H912" s="51">
        <v>1</v>
      </c>
      <c r="I912" s="52">
        <v>2577.9</v>
      </c>
      <c r="J912" s="52">
        <v>2577.9</v>
      </c>
      <c r="K912" s="52">
        <v>1962.7</v>
      </c>
      <c r="L912" s="53">
        <v>90</v>
      </c>
      <c r="M912" s="52">
        <f t="shared" si="188"/>
        <v>4365903.59</v>
      </c>
      <c r="N912" s="52">
        <v>0</v>
      </c>
      <c r="O912" s="52">
        <v>0</v>
      </c>
      <c r="P912" s="52">
        <v>0</v>
      </c>
      <c r="Q912" s="52">
        <f>'Таблица 3 '!C903</f>
        <v>4365903.59</v>
      </c>
      <c r="R912" s="52">
        <f t="shared" si="189"/>
        <v>4365903.59</v>
      </c>
      <c r="S912" s="52">
        <v>0</v>
      </c>
      <c r="T912" s="54">
        <f t="shared" si="191"/>
        <v>1693.5891966329182</v>
      </c>
      <c r="U912" s="54">
        <f t="shared" si="192"/>
        <v>1693.5891966329182</v>
      </c>
      <c r="V912" s="56" t="s">
        <v>704</v>
      </c>
      <c r="W912" s="57"/>
    </row>
    <row r="913" spans="1:23" s="48" customFormat="1" ht="45" x14ac:dyDescent="0.25">
      <c r="A913" s="49">
        <v>60</v>
      </c>
      <c r="B913" s="50" t="s">
        <v>860</v>
      </c>
      <c r="C913" s="49" t="s">
        <v>42</v>
      </c>
      <c r="D913" s="49">
        <v>1984</v>
      </c>
      <c r="E913" s="49">
        <v>2021</v>
      </c>
      <c r="F913" s="49" t="s">
        <v>49</v>
      </c>
      <c r="G913" s="51">
        <v>5</v>
      </c>
      <c r="H913" s="51">
        <v>3</v>
      </c>
      <c r="I913" s="52">
        <v>4908.6000000000004</v>
      </c>
      <c r="J913" s="52">
        <v>3389.9</v>
      </c>
      <c r="K913" s="52">
        <v>3216.4</v>
      </c>
      <c r="L913" s="53">
        <v>111</v>
      </c>
      <c r="M913" s="52">
        <f t="shared" si="188"/>
        <v>7656068.1400000006</v>
      </c>
      <c r="N913" s="52">
        <v>0</v>
      </c>
      <c r="O913" s="52">
        <v>0</v>
      </c>
      <c r="P913" s="52">
        <v>0</v>
      </c>
      <c r="Q913" s="52">
        <f>'Таблица 3 '!C904</f>
        <v>7656068.1400000006</v>
      </c>
      <c r="R913" s="52">
        <f t="shared" si="189"/>
        <v>7656068.1400000006</v>
      </c>
      <c r="S913" s="52">
        <v>0</v>
      </c>
      <c r="T913" s="54">
        <f t="shared" si="191"/>
        <v>2258.4938021770554</v>
      </c>
      <c r="U913" s="54">
        <f t="shared" si="192"/>
        <v>2258.4938021770554</v>
      </c>
      <c r="V913" s="56" t="s">
        <v>704</v>
      </c>
      <c r="W913" s="57"/>
    </row>
    <row r="914" spans="1:23" s="48" customFormat="1" ht="45" x14ac:dyDescent="0.25">
      <c r="A914" s="49">
        <v>61</v>
      </c>
      <c r="B914" s="50" t="s">
        <v>861</v>
      </c>
      <c r="C914" s="97" t="s">
        <v>42</v>
      </c>
      <c r="D914" s="49">
        <v>1999</v>
      </c>
      <c r="E914" s="97">
        <v>2019</v>
      </c>
      <c r="F914" s="49" t="s">
        <v>49</v>
      </c>
      <c r="G914" s="99">
        <v>5</v>
      </c>
      <c r="H914" s="51">
        <v>2</v>
      </c>
      <c r="I914" s="101">
        <v>4337.7</v>
      </c>
      <c r="J914" s="52">
        <v>2933.3</v>
      </c>
      <c r="K914" s="101">
        <v>2721.9</v>
      </c>
      <c r="L914" s="53">
        <v>38</v>
      </c>
      <c r="M914" s="101">
        <f t="shared" si="188"/>
        <v>997322</v>
      </c>
      <c r="N914" s="52">
        <v>0</v>
      </c>
      <c r="O914" s="101">
        <v>0</v>
      </c>
      <c r="P914" s="52">
        <v>0</v>
      </c>
      <c r="Q914" s="101">
        <f>'Таблица 3 '!C905</f>
        <v>997322</v>
      </c>
      <c r="R914" s="52">
        <f t="shared" si="189"/>
        <v>997322</v>
      </c>
      <c r="S914" s="101">
        <v>0</v>
      </c>
      <c r="T914" s="54">
        <f t="shared" si="191"/>
        <v>340</v>
      </c>
      <c r="U914" s="55">
        <v>340</v>
      </c>
      <c r="V914" s="56" t="s">
        <v>704</v>
      </c>
      <c r="W914" s="57"/>
    </row>
    <row r="915" spans="1:23" s="48" customFormat="1" ht="45" x14ac:dyDescent="0.25">
      <c r="A915" s="49">
        <v>62</v>
      </c>
      <c r="B915" s="50" t="s">
        <v>862</v>
      </c>
      <c r="C915" s="49" t="s">
        <v>42</v>
      </c>
      <c r="D915" s="49">
        <v>1969</v>
      </c>
      <c r="E915" s="49" t="s">
        <v>39</v>
      </c>
      <c r="F915" s="49" t="s">
        <v>64</v>
      </c>
      <c r="G915" s="51">
        <v>5</v>
      </c>
      <c r="H915" s="51">
        <v>4</v>
      </c>
      <c r="I915" s="52">
        <v>5518.8</v>
      </c>
      <c r="J915" s="52">
        <v>3360.6</v>
      </c>
      <c r="K915" s="52">
        <v>3271</v>
      </c>
      <c r="L915" s="53">
        <v>146</v>
      </c>
      <c r="M915" s="52">
        <f t="shared" si="188"/>
        <v>8474199.9800000004</v>
      </c>
      <c r="N915" s="52">
        <v>0</v>
      </c>
      <c r="O915" s="52">
        <v>0</v>
      </c>
      <c r="P915" s="52">
        <v>0</v>
      </c>
      <c r="Q915" s="52">
        <f>'Таблица 3 '!C906</f>
        <v>8474199.9800000004</v>
      </c>
      <c r="R915" s="52">
        <f t="shared" si="189"/>
        <v>8474199.9800000004</v>
      </c>
      <c r="S915" s="52">
        <v>0</v>
      </c>
      <c r="T915" s="54">
        <f t="shared" si="191"/>
        <v>2521.6330357674228</v>
      </c>
      <c r="U915" s="54">
        <f t="shared" si="192"/>
        <v>2521.6330357674228</v>
      </c>
      <c r="V915" s="56" t="s">
        <v>704</v>
      </c>
      <c r="W915" s="57"/>
    </row>
    <row r="916" spans="1:23" s="48" customFormat="1" ht="45" x14ac:dyDescent="0.25">
      <c r="A916" s="49">
        <v>63</v>
      </c>
      <c r="B916" s="50" t="s">
        <v>863</v>
      </c>
      <c r="C916" s="49" t="s">
        <v>42</v>
      </c>
      <c r="D916" s="49">
        <v>1962</v>
      </c>
      <c r="E916" s="49">
        <v>2017</v>
      </c>
      <c r="F916" s="49" t="s">
        <v>64</v>
      </c>
      <c r="G916" s="51">
        <v>5</v>
      </c>
      <c r="H916" s="51">
        <v>4</v>
      </c>
      <c r="I916" s="52">
        <v>4773.3</v>
      </c>
      <c r="J916" s="52">
        <v>3639.6</v>
      </c>
      <c r="K916" s="52">
        <v>3609.2</v>
      </c>
      <c r="L916" s="53">
        <v>103</v>
      </c>
      <c r="M916" s="52">
        <f t="shared" si="188"/>
        <v>2681079.7000000002</v>
      </c>
      <c r="N916" s="52">
        <v>0</v>
      </c>
      <c r="O916" s="52">
        <v>0</v>
      </c>
      <c r="P916" s="52">
        <v>0</v>
      </c>
      <c r="Q916" s="52">
        <f>'Таблица 3 '!C907</f>
        <v>2681079.7000000002</v>
      </c>
      <c r="R916" s="52">
        <f t="shared" si="189"/>
        <v>2681079.7000000002</v>
      </c>
      <c r="S916" s="52">
        <v>0</v>
      </c>
      <c r="T916" s="54">
        <f t="shared" si="191"/>
        <v>736.64130673700413</v>
      </c>
      <c r="U916" s="54">
        <f t="shared" si="192"/>
        <v>736.64130673700413</v>
      </c>
      <c r="V916" s="56" t="s">
        <v>704</v>
      </c>
      <c r="W916" s="57"/>
    </row>
    <row r="917" spans="1:23" s="48" customFormat="1" ht="45" x14ac:dyDescent="0.25">
      <c r="A917" s="49">
        <v>64</v>
      </c>
      <c r="B917" s="50" t="s">
        <v>157</v>
      </c>
      <c r="C917" s="49" t="s">
        <v>42</v>
      </c>
      <c r="D917" s="49">
        <v>1948</v>
      </c>
      <c r="E917" s="49" t="s">
        <v>39</v>
      </c>
      <c r="F917" s="49" t="s">
        <v>64</v>
      </c>
      <c r="G917" s="51">
        <v>4</v>
      </c>
      <c r="H917" s="51">
        <v>9</v>
      </c>
      <c r="I917" s="52">
        <v>7379.8</v>
      </c>
      <c r="J917" s="52">
        <v>7379.8</v>
      </c>
      <c r="K917" s="52">
        <v>4293.2</v>
      </c>
      <c r="L917" s="53">
        <v>124</v>
      </c>
      <c r="M917" s="52">
        <f t="shared" si="188"/>
        <v>30260130.27</v>
      </c>
      <c r="N917" s="52">
        <v>0</v>
      </c>
      <c r="O917" s="52">
        <v>0</v>
      </c>
      <c r="P917" s="52">
        <v>0</v>
      </c>
      <c r="Q917" s="52">
        <f>'Таблица 3 '!C908</f>
        <v>30260130.27</v>
      </c>
      <c r="R917" s="52">
        <f t="shared" si="189"/>
        <v>30260130.27</v>
      </c>
      <c r="S917" s="52">
        <v>0</v>
      </c>
      <c r="T917" s="54">
        <f t="shared" si="191"/>
        <v>4100.3997764167052</v>
      </c>
      <c r="U917" s="54">
        <f t="shared" si="192"/>
        <v>4100.3997764167052</v>
      </c>
      <c r="V917" s="56" t="s">
        <v>704</v>
      </c>
      <c r="W917" s="57"/>
    </row>
    <row r="918" spans="1:23" s="48" customFormat="1" ht="45" x14ac:dyDescent="0.25">
      <c r="A918" s="49">
        <v>65</v>
      </c>
      <c r="B918" s="50" t="s">
        <v>864</v>
      </c>
      <c r="C918" s="96" t="s">
        <v>42</v>
      </c>
      <c r="D918" s="97">
        <v>1957</v>
      </c>
      <c r="E918" s="96" t="s">
        <v>39</v>
      </c>
      <c r="F918" s="97" t="s">
        <v>64</v>
      </c>
      <c r="G918" s="98">
        <v>4</v>
      </c>
      <c r="H918" s="99">
        <v>5</v>
      </c>
      <c r="I918" s="100">
        <v>5160.3</v>
      </c>
      <c r="J918" s="101">
        <v>4616.8</v>
      </c>
      <c r="K918" s="100">
        <v>3542.6</v>
      </c>
      <c r="L918" s="102">
        <v>98</v>
      </c>
      <c r="M918" s="100">
        <f t="shared" ref="M918:M957" si="193">SUM(N918:Q918)</f>
        <v>1703599.2</v>
      </c>
      <c r="N918" s="101">
        <v>0</v>
      </c>
      <c r="O918" s="100">
        <v>0</v>
      </c>
      <c r="P918" s="101">
        <v>0</v>
      </c>
      <c r="Q918" s="52">
        <f>'Таблица 3 '!C909</f>
        <v>1703599.2</v>
      </c>
      <c r="R918" s="101">
        <f t="shared" ref="R918:R957" si="194">Q918</f>
        <v>1703599.2</v>
      </c>
      <c r="S918" s="100">
        <v>0</v>
      </c>
      <c r="T918" s="55">
        <f t="shared" si="191"/>
        <v>369</v>
      </c>
      <c r="U918" s="103">
        <v>369</v>
      </c>
      <c r="V918" s="56" t="s">
        <v>704</v>
      </c>
      <c r="W918" s="57"/>
    </row>
    <row r="919" spans="1:23" s="48" customFormat="1" ht="45" x14ac:dyDescent="0.25">
      <c r="A919" s="49">
        <v>66</v>
      </c>
      <c r="B919" s="50" t="s">
        <v>865</v>
      </c>
      <c r="C919" s="49" t="s">
        <v>42</v>
      </c>
      <c r="D919" s="49">
        <v>1950</v>
      </c>
      <c r="E919" s="49" t="s">
        <v>39</v>
      </c>
      <c r="F919" s="49" t="s">
        <v>64</v>
      </c>
      <c r="G919" s="51">
        <v>4</v>
      </c>
      <c r="H919" s="51">
        <v>5</v>
      </c>
      <c r="I919" s="52">
        <v>5039.1000000000004</v>
      </c>
      <c r="J919" s="52">
        <v>4386.1000000000004</v>
      </c>
      <c r="K919" s="52">
        <v>3121.6</v>
      </c>
      <c r="L919" s="53">
        <v>47</v>
      </c>
      <c r="M919" s="52">
        <f t="shared" si="193"/>
        <v>12137486.35</v>
      </c>
      <c r="N919" s="52">
        <v>0</v>
      </c>
      <c r="O919" s="52">
        <v>0</v>
      </c>
      <c r="P919" s="52">
        <v>0</v>
      </c>
      <c r="Q919" s="52">
        <f>'Таблица 3 '!C910</f>
        <v>12137486.35</v>
      </c>
      <c r="R919" s="52">
        <f t="shared" si="194"/>
        <v>12137486.35</v>
      </c>
      <c r="S919" s="52">
        <v>0</v>
      </c>
      <c r="T919" s="54">
        <f t="shared" si="191"/>
        <v>2767.2616561409905</v>
      </c>
      <c r="U919" s="54">
        <f t="shared" si="192"/>
        <v>2767.2616561409905</v>
      </c>
      <c r="V919" s="56" t="s">
        <v>704</v>
      </c>
      <c r="W919" s="57"/>
    </row>
    <row r="920" spans="1:23" s="48" customFormat="1" ht="45" x14ac:dyDescent="0.25">
      <c r="A920" s="49">
        <v>67</v>
      </c>
      <c r="B920" s="50" t="s">
        <v>160</v>
      </c>
      <c r="C920" s="49" t="s">
        <v>42</v>
      </c>
      <c r="D920" s="49">
        <v>1936</v>
      </c>
      <c r="E920" s="49">
        <v>2015</v>
      </c>
      <c r="F920" s="49" t="s">
        <v>64</v>
      </c>
      <c r="G920" s="51">
        <v>3</v>
      </c>
      <c r="H920" s="51">
        <v>6</v>
      </c>
      <c r="I920" s="52">
        <v>2973.9</v>
      </c>
      <c r="J920" s="52">
        <v>2639.9</v>
      </c>
      <c r="K920" s="52">
        <v>2639.9</v>
      </c>
      <c r="L920" s="53">
        <v>78</v>
      </c>
      <c r="M920" s="52">
        <f t="shared" si="193"/>
        <v>12773401.199999999</v>
      </c>
      <c r="N920" s="52">
        <v>0</v>
      </c>
      <c r="O920" s="52">
        <v>0</v>
      </c>
      <c r="P920" s="52">
        <v>0</v>
      </c>
      <c r="Q920" s="52">
        <f>'Таблица 3 '!C911</f>
        <v>12773401.199999999</v>
      </c>
      <c r="R920" s="52">
        <f t="shared" si="194"/>
        <v>12773401.199999999</v>
      </c>
      <c r="S920" s="52">
        <v>0</v>
      </c>
      <c r="T920" s="54">
        <f t="shared" si="191"/>
        <v>4838.5928254858136</v>
      </c>
      <c r="U920" s="54">
        <f t="shared" si="192"/>
        <v>4838.5928254858136</v>
      </c>
      <c r="V920" s="56" t="s">
        <v>704</v>
      </c>
      <c r="W920" s="57"/>
    </row>
    <row r="921" spans="1:23" s="48" customFormat="1" ht="45" x14ac:dyDescent="0.25">
      <c r="A921" s="49">
        <v>68</v>
      </c>
      <c r="B921" s="50" t="s">
        <v>866</v>
      </c>
      <c r="C921" s="49" t="s">
        <v>42</v>
      </c>
      <c r="D921" s="49">
        <v>1961</v>
      </c>
      <c r="E921" s="49" t="s">
        <v>38</v>
      </c>
      <c r="F921" s="49" t="s">
        <v>64</v>
      </c>
      <c r="G921" s="51">
        <v>4</v>
      </c>
      <c r="H921" s="51">
        <v>3</v>
      </c>
      <c r="I921" s="52">
        <v>2919.94</v>
      </c>
      <c r="J921" s="52">
        <v>2239.1</v>
      </c>
      <c r="K921" s="52">
        <v>1733.9</v>
      </c>
      <c r="L921" s="53">
        <v>73</v>
      </c>
      <c r="M921" s="52">
        <f t="shared" si="193"/>
        <v>589901.17000000004</v>
      </c>
      <c r="N921" s="52">
        <v>0</v>
      </c>
      <c r="O921" s="52">
        <v>0</v>
      </c>
      <c r="P921" s="52">
        <v>0</v>
      </c>
      <c r="Q921" s="52">
        <f>'Таблица 3 '!C912</f>
        <v>589901.17000000004</v>
      </c>
      <c r="R921" s="52">
        <f t="shared" si="194"/>
        <v>589901.17000000004</v>
      </c>
      <c r="S921" s="52">
        <v>0</v>
      </c>
      <c r="T921" s="54">
        <f t="shared" si="191"/>
        <v>263.45458889732487</v>
      </c>
      <c r="U921" s="54">
        <f t="shared" si="192"/>
        <v>263.45458889732487</v>
      </c>
      <c r="V921" s="56" t="s">
        <v>704</v>
      </c>
      <c r="W921" s="57"/>
    </row>
    <row r="922" spans="1:23" s="48" customFormat="1" ht="45" x14ac:dyDescent="0.25">
      <c r="A922" s="49">
        <v>69</v>
      </c>
      <c r="B922" s="50" t="s">
        <v>867</v>
      </c>
      <c r="C922" s="49" t="s">
        <v>42</v>
      </c>
      <c r="D922" s="49">
        <v>1955</v>
      </c>
      <c r="E922" s="49">
        <v>2019</v>
      </c>
      <c r="F922" s="49" t="s">
        <v>43</v>
      </c>
      <c r="G922" s="51">
        <v>5</v>
      </c>
      <c r="H922" s="51">
        <v>5</v>
      </c>
      <c r="I922" s="52">
        <v>5103.2</v>
      </c>
      <c r="J922" s="52">
        <v>4002.6</v>
      </c>
      <c r="K922" s="52">
        <v>4002.6</v>
      </c>
      <c r="L922" s="53">
        <v>113</v>
      </c>
      <c r="M922" s="52">
        <f t="shared" si="193"/>
        <v>119973.6</v>
      </c>
      <c r="N922" s="52">
        <v>0</v>
      </c>
      <c r="O922" s="52">
        <v>0</v>
      </c>
      <c r="P922" s="52">
        <v>0</v>
      </c>
      <c r="Q922" s="52">
        <f>'Таблица 3 '!C913</f>
        <v>119973.6</v>
      </c>
      <c r="R922" s="52">
        <f t="shared" si="194"/>
        <v>119973.6</v>
      </c>
      <c r="S922" s="52">
        <v>0</v>
      </c>
      <c r="T922" s="54">
        <f t="shared" si="191"/>
        <v>29.973916953979916</v>
      </c>
      <c r="U922" s="54">
        <f t="shared" si="192"/>
        <v>29.973916953979916</v>
      </c>
      <c r="V922" s="56" t="s">
        <v>704</v>
      </c>
      <c r="W922" s="57"/>
    </row>
    <row r="923" spans="1:23" s="48" customFormat="1" ht="45" x14ac:dyDescent="0.25">
      <c r="A923" s="49">
        <v>70</v>
      </c>
      <c r="B923" s="50" t="s">
        <v>165</v>
      </c>
      <c r="C923" s="49" t="s">
        <v>42</v>
      </c>
      <c r="D923" s="49">
        <v>1957</v>
      </c>
      <c r="E923" s="49">
        <v>2019</v>
      </c>
      <c r="F923" s="49" t="s">
        <v>64</v>
      </c>
      <c r="G923" s="51">
        <v>3</v>
      </c>
      <c r="H923" s="51">
        <v>3</v>
      </c>
      <c r="I923" s="52">
        <v>1484.3</v>
      </c>
      <c r="J923" s="52">
        <v>1089</v>
      </c>
      <c r="K923" s="52">
        <v>1089</v>
      </c>
      <c r="L923" s="53">
        <v>36</v>
      </c>
      <c r="M923" s="52">
        <f t="shared" si="193"/>
        <v>2381629.2999999998</v>
      </c>
      <c r="N923" s="52">
        <v>0</v>
      </c>
      <c r="O923" s="52">
        <v>0</v>
      </c>
      <c r="P923" s="52">
        <v>0</v>
      </c>
      <c r="Q923" s="52">
        <f>'Таблица 3 '!C914</f>
        <v>2381629.2999999998</v>
      </c>
      <c r="R923" s="52">
        <f t="shared" si="194"/>
        <v>2381629.2999999998</v>
      </c>
      <c r="S923" s="52">
        <v>0</v>
      </c>
      <c r="T923" s="54">
        <f t="shared" si="191"/>
        <v>2186.9874196510559</v>
      </c>
      <c r="U923" s="54">
        <f t="shared" si="192"/>
        <v>2186.9874196510559</v>
      </c>
      <c r="V923" s="56" t="s">
        <v>704</v>
      </c>
      <c r="W923" s="57"/>
    </row>
    <row r="924" spans="1:23" s="48" customFormat="1" ht="45" x14ac:dyDescent="0.25">
      <c r="A924" s="49">
        <v>71</v>
      </c>
      <c r="B924" s="50" t="s">
        <v>868</v>
      </c>
      <c r="C924" s="49" t="s">
        <v>42</v>
      </c>
      <c r="D924" s="49">
        <v>1956</v>
      </c>
      <c r="E924" s="49" t="s">
        <v>38</v>
      </c>
      <c r="F924" s="49" t="s">
        <v>64</v>
      </c>
      <c r="G924" s="51">
        <v>3</v>
      </c>
      <c r="H924" s="51">
        <v>3</v>
      </c>
      <c r="I924" s="52">
        <v>3007.06</v>
      </c>
      <c r="J924" s="52">
        <v>1992.4</v>
      </c>
      <c r="K924" s="52">
        <v>1992.4</v>
      </c>
      <c r="L924" s="53">
        <v>36</v>
      </c>
      <c r="M924" s="52">
        <f t="shared" si="193"/>
        <v>779383.14</v>
      </c>
      <c r="N924" s="52">
        <v>0</v>
      </c>
      <c r="O924" s="52">
        <v>0</v>
      </c>
      <c r="P924" s="52">
        <v>0</v>
      </c>
      <c r="Q924" s="52">
        <f>'Таблица 3 '!C915</f>
        <v>779383.14</v>
      </c>
      <c r="R924" s="52">
        <f t="shared" si="194"/>
        <v>779383.14</v>
      </c>
      <c r="S924" s="52">
        <v>0</v>
      </c>
      <c r="T924" s="54">
        <f t="shared" si="191"/>
        <v>391.17804657699259</v>
      </c>
      <c r="U924" s="54">
        <f t="shared" si="192"/>
        <v>391.17804657699259</v>
      </c>
      <c r="V924" s="56" t="s">
        <v>704</v>
      </c>
      <c r="W924" s="57"/>
    </row>
    <row r="925" spans="1:23" s="48" customFormat="1" ht="45" x14ac:dyDescent="0.25">
      <c r="A925" s="49">
        <v>72</v>
      </c>
      <c r="B925" s="50" t="s">
        <v>167</v>
      </c>
      <c r="C925" s="49" t="s">
        <v>42</v>
      </c>
      <c r="D925" s="49">
        <v>1959</v>
      </c>
      <c r="E925" s="49" t="s">
        <v>39</v>
      </c>
      <c r="F925" s="49" t="s">
        <v>64</v>
      </c>
      <c r="G925" s="51">
        <v>2</v>
      </c>
      <c r="H925" s="51">
        <v>1</v>
      </c>
      <c r="I925" s="52">
        <v>476.95</v>
      </c>
      <c r="J925" s="52">
        <v>260.39999999999998</v>
      </c>
      <c r="K925" s="52">
        <v>224.9</v>
      </c>
      <c r="L925" s="53">
        <v>8</v>
      </c>
      <c r="M925" s="52">
        <f t="shared" si="193"/>
        <v>2075432.75</v>
      </c>
      <c r="N925" s="52">
        <v>0</v>
      </c>
      <c r="O925" s="52">
        <v>0</v>
      </c>
      <c r="P925" s="52">
        <v>0</v>
      </c>
      <c r="Q925" s="52">
        <f>'Таблица 3 '!C916</f>
        <v>2075432.75</v>
      </c>
      <c r="R925" s="52">
        <f t="shared" si="194"/>
        <v>2075432.75</v>
      </c>
      <c r="S925" s="52">
        <v>0</v>
      </c>
      <c r="T925" s="54">
        <f t="shared" si="191"/>
        <v>7970.1718509984648</v>
      </c>
      <c r="U925" s="54">
        <f t="shared" si="192"/>
        <v>7970.1718509984648</v>
      </c>
      <c r="V925" s="56" t="s">
        <v>704</v>
      </c>
      <c r="W925" s="57"/>
    </row>
    <row r="926" spans="1:23" s="48" customFormat="1" ht="45" x14ac:dyDescent="0.25">
      <c r="A926" s="49">
        <v>73</v>
      </c>
      <c r="B926" s="50" t="s">
        <v>869</v>
      </c>
      <c r="C926" s="49" t="s">
        <v>42</v>
      </c>
      <c r="D926" s="49">
        <v>1956</v>
      </c>
      <c r="E926" s="49" t="s">
        <v>38</v>
      </c>
      <c r="F926" s="49" t="s">
        <v>64</v>
      </c>
      <c r="G926" s="51">
        <v>4</v>
      </c>
      <c r="H926" s="51">
        <v>3</v>
      </c>
      <c r="I926" s="52">
        <v>2525.6</v>
      </c>
      <c r="J926" s="52">
        <v>2525.3000000000002</v>
      </c>
      <c r="K926" s="52">
        <v>2211.3000000000002</v>
      </c>
      <c r="L926" s="53">
        <v>66</v>
      </c>
      <c r="M926" s="52">
        <f t="shared" si="193"/>
        <v>276929.69</v>
      </c>
      <c r="N926" s="52">
        <v>0</v>
      </c>
      <c r="O926" s="52">
        <v>0</v>
      </c>
      <c r="P926" s="52">
        <v>0</v>
      </c>
      <c r="Q926" s="52">
        <f>'Таблица 3 '!C917</f>
        <v>276929.69</v>
      </c>
      <c r="R926" s="52">
        <f t="shared" si="194"/>
        <v>276929.69</v>
      </c>
      <c r="S926" s="52">
        <v>0</v>
      </c>
      <c r="T926" s="54">
        <f t="shared" si="191"/>
        <v>109.66209559260285</v>
      </c>
      <c r="U926" s="54">
        <f t="shared" si="192"/>
        <v>109.66209559260285</v>
      </c>
      <c r="V926" s="56" t="s">
        <v>704</v>
      </c>
      <c r="W926" s="57"/>
    </row>
    <row r="927" spans="1:23" s="48" customFormat="1" ht="45" x14ac:dyDescent="0.25">
      <c r="A927" s="49">
        <v>74</v>
      </c>
      <c r="B927" s="50" t="s">
        <v>870</v>
      </c>
      <c r="C927" s="49" t="s">
        <v>42</v>
      </c>
      <c r="D927" s="49">
        <v>1958</v>
      </c>
      <c r="E927" s="49" t="s">
        <v>38</v>
      </c>
      <c r="F927" s="49" t="s">
        <v>64</v>
      </c>
      <c r="G927" s="51">
        <v>3</v>
      </c>
      <c r="H927" s="51">
        <v>2</v>
      </c>
      <c r="I927" s="52">
        <v>2481.84</v>
      </c>
      <c r="J927" s="52">
        <v>1356.4</v>
      </c>
      <c r="K927" s="52">
        <v>1356.4</v>
      </c>
      <c r="L927" s="53">
        <v>37</v>
      </c>
      <c r="M927" s="52">
        <f t="shared" si="193"/>
        <v>554519.10000000009</v>
      </c>
      <c r="N927" s="52">
        <v>0</v>
      </c>
      <c r="O927" s="52">
        <v>0</v>
      </c>
      <c r="P927" s="52">
        <v>0</v>
      </c>
      <c r="Q927" s="52">
        <f>'Таблица 3 '!C918</f>
        <v>554519.10000000009</v>
      </c>
      <c r="R927" s="52">
        <f t="shared" si="194"/>
        <v>554519.10000000009</v>
      </c>
      <c r="S927" s="52">
        <v>0</v>
      </c>
      <c r="T927" s="54">
        <f t="shared" si="191"/>
        <v>408.81679445591277</v>
      </c>
      <c r="U927" s="54">
        <f t="shared" si="192"/>
        <v>408.81679445591277</v>
      </c>
      <c r="V927" s="56" t="s">
        <v>704</v>
      </c>
      <c r="W927" s="57"/>
    </row>
    <row r="928" spans="1:23" s="48" customFormat="1" ht="45" x14ac:dyDescent="0.25">
      <c r="A928" s="49">
        <v>75</v>
      </c>
      <c r="B928" s="50" t="s">
        <v>168</v>
      </c>
      <c r="C928" s="49" t="s">
        <v>42</v>
      </c>
      <c r="D928" s="49">
        <v>1959</v>
      </c>
      <c r="E928" s="49">
        <v>2021</v>
      </c>
      <c r="F928" s="49" t="s">
        <v>64</v>
      </c>
      <c r="G928" s="51">
        <v>4</v>
      </c>
      <c r="H928" s="51">
        <v>1</v>
      </c>
      <c r="I928" s="52">
        <v>2195.9</v>
      </c>
      <c r="J928" s="52">
        <v>1554.8</v>
      </c>
      <c r="K928" s="52">
        <v>651.9</v>
      </c>
      <c r="L928" s="53">
        <v>24</v>
      </c>
      <c r="M928" s="52">
        <f t="shared" si="193"/>
        <v>751659.6</v>
      </c>
      <c r="N928" s="52">
        <v>0</v>
      </c>
      <c r="O928" s="52">
        <v>0</v>
      </c>
      <c r="P928" s="52">
        <v>0</v>
      </c>
      <c r="Q928" s="52">
        <f>'Таблица 3 '!C919</f>
        <v>751659.6</v>
      </c>
      <c r="R928" s="52">
        <f t="shared" si="194"/>
        <v>751659.6</v>
      </c>
      <c r="S928" s="52">
        <v>0</v>
      </c>
      <c r="T928" s="54">
        <f t="shared" si="191"/>
        <v>483.4445587856959</v>
      </c>
      <c r="U928" s="54">
        <f t="shared" si="192"/>
        <v>483.4445587856959</v>
      </c>
      <c r="V928" s="56" t="s">
        <v>704</v>
      </c>
      <c r="W928" s="57"/>
    </row>
    <row r="929" spans="1:23" s="48" customFormat="1" ht="45" x14ac:dyDescent="0.25">
      <c r="A929" s="49">
        <v>76</v>
      </c>
      <c r="B929" s="50" t="s">
        <v>871</v>
      </c>
      <c r="C929" s="49" t="s">
        <v>42</v>
      </c>
      <c r="D929" s="49">
        <v>1990</v>
      </c>
      <c r="E929" s="49" t="s">
        <v>39</v>
      </c>
      <c r="F929" s="49" t="s">
        <v>49</v>
      </c>
      <c r="G929" s="51">
        <v>5</v>
      </c>
      <c r="H929" s="51">
        <v>14</v>
      </c>
      <c r="I929" s="52">
        <v>11214.8</v>
      </c>
      <c r="J929" s="52">
        <v>10007.1</v>
      </c>
      <c r="K929" s="52">
        <v>9548.4</v>
      </c>
      <c r="L929" s="53">
        <v>410</v>
      </c>
      <c r="M929" s="52">
        <f t="shared" si="193"/>
        <v>3402448</v>
      </c>
      <c r="N929" s="52">
        <v>0</v>
      </c>
      <c r="O929" s="52">
        <v>0</v>
      </c>
      <c r="P929" s="52">
        <v>0</v>
      </c>
      <c r="Q929" s="52">
        <f>'Таблица 3 '!C920</f>
        <v>3402448</v>
      </c>
      <c r="R929" s="52">
        <f t="shared" si="194"/>
        <v>3402448</v>
      </c>
      <c r="S929" s="52">
        <v>0</v>
      </c>
      <c r="T929" s="54">
        <f t="shared" si="191"/>
        <v>340.0033975877127</v>
      </c>
      <c r="U929" s="54">
        <f t="shared" si="192"/>
        <v>340.0033975877127</v>
      </c>
      <c r="V929" s="56" t="s">
        <v>704</v>
      </c>
      <c r="W929" s="57"/>
    </row>
    <row r="930" spans="1:23" s="48" customFormat="1" ht="45" x14ac:dyDescent="0.25">
      <c r="A930" s="49">
        <v>77</v>
      </c>
      <c r="B930" s="50" t="s">
        <v>872</v>
      </c>
      <c r="C930" s="49" t="s">
        <v>42</v>
      </c>
      <c r="D930" s="49">
        <v>1960</v>
      </c>
      <c r="E930" s="49" t="s">
        <v>39</v>
      </c>
      <c r="F930" s="49" t="s">
        <v>289</v>
      </c>
      <c r="G930" s="51">
        <v>2</v>
      </c>
      <c r="H930" s="51">
        <v>2</v>
      </c>
      <c r="I930" s="52">
        <v>676</v>
      </c>
      <c r="J930" s="52">
        <v>634</v>
      </c>
      <c r="K930" s="52">
        <v>634</v>
      </c>
      <c r="L930" s="53">
        <v>29</v>
      </c>
      <c r="M930" s="52">
        <f t="shared" si="193"/>
        <v>832099.64</v>
      </c>
      <c r="N930" s="52">
        <v>0</v>
      </c>
      <c r="O930" s="52">
        <v>0</v>
      </c>
      <c r="P930" s="52">
        <v>0</v>
      </c>
      <c r="Q930" s="52">
        <f>'Таблица 3 '!C921</f>
        <v>832099.64</v>
      </c>
      <c r="R930" s="52">
        <f t="shared" si="194"/>
        <v>832099.64</v>
      </c>
      <c r="S930" s="52">
        <v>0</v>
      </c>
      <c r="T930" s="54">
        <f t="shared" si="191"/>
        <v>1312.46</v>
      </c>
      <c r="U930" s="54">
        <f t="shared" si="192"/>
        <v>1312.46</v>
      </c>
      <c r="V930" s="56" t="s">
        <v>704</v>
      </c>
      <c r="W930" s="57"/>
    </row>
    <row r="931" spans="1:23" s="48" customFormat="1" ht="45" x14ac:dyDescent="0.25">
      <c r="A931" s="49">
        <v>78</v>
      </c>
      <c r="B931" s="50" t="s">
        <v>873</v>
      </c>
      <c r="C931" s="49" t="s">
        <v>42</v>
      </c>
      <c r="D931" s="49">
        <v>1935</v>
      </c>
      <c r="E931" s="49">
        <v>2019</v>
      </c>
      <c r="F931" s="49" t="s">
        <v>313</v>
      </c>
      <c r="G931" s="51">
        <v>2</v>
      </c>
      <c r="H931" s="51">
        <v>2</v>
      </c>
      <c r="I931" s="52">
        <v>555</v>
      </c>
      <c r="J931" s="52">
        <v>499.5</v>
      </c>
      <c r="K931" s="52">
        <v>499.5</v>
      </c>
      <c r="L931" s="53">
        <v>20</v>
      </c>
      <c r="M931" s="52">
        <f t="shared" si="193"/>
        <v>396530.59</v>
      </c>
      <c r="N931" s="52">
        <v>0</v>
      </c>
      <c r="O931" s="52">
        <v>0</v>
      </c>
      <c r="P931" s="52">
        <v>0</v>
      </c>
      <c r="Q931" s="52">
        <f>'Таблица 3 '!C922</f>
        <v>396530.59</v>
      </c>
      <c r="R931" s="52">
        <f t="shared" si="194"/>
        <v>396530.59</v>
      </c>
      <c r="S931" s="52">
        <v>0</v>
      </c>
      <c r="T931" s="54">
        <f t="shared" si="191"/>
        <v>793.85503503503503</v>
      </c>
      <c r="U931" s="54">
        <f t="shared" si="192"/>
        <v>793.85503503503503</v>
      </c>
      <c r="V931" s="56" t="s">
        <v>704</v>
      </c>
      <c r="W931" s="57"/>
    </row>
    <row r="932" spans="1:23" s="48" customFormat="1" ht="45" x14ac:dyDescent="0.25">
      <c r="A932" s="49">
        <v>79</v>
      </c>
      <c r="B932" s="50" t="s">
        <v>874</v>
      </c>
      <c r="C932" s="49" t="s">
        <v>42</v>
      </c>
      <c r="D932" s="49">
        <v>1957</v>
      </c>
      <c r="E932" s="49" t="s">
        <v>39</v>
      </c>
      <c r="F932" s="49" t="s">
        <v>64</v>
      </c>
      <c r="G932" s="51">
        <v>2</v>
      </c>
      <c r="H932" s="51">
        <v>3</v>
      </c>
      <c r="I932" s="52">
        <v>1410</v>
      </c>
      <c r="J932" s="52">
        <v>1410</v>
      </c>
      <c r="K932" s="52">
        <v>1410</v>
      </c>
      <c r="L932" s="53">
        <v>39</v>
      </c>
      <c r="M932" s="52">
        <f t="shared" si="193"/>
        <v>1825950</v>
      </c>
      <c r="N932" s="52">
        <v>0</v>
      </c>
      <c r="O932" s="52">
        <v>0</v>
      </c>
      <c r="P932" s="52">
        <v>0</v>
      </c>
      <c r="Q932" s="52">
        <f>'Таблица 3 '!C923</f>
        <v>1825950</v>
      </c>
      <c r="R932" s="52">
        <f t="shared" si="194"/>
        <v>1825950</v>
      </c>
      <c r="S932" s="52">
        <v>0</v>
      </c>
      <c r="T932" s="54">
        <f t="shared" si="191"/>
        <v>1295</v>
      </c>
      <c r="U932" s="54">
        <f t="shared" si="192"/>
        <v>1295</v>
      </c>
      <c r="V932" s="56" t="s">
        <v>704</v>
      </c>
      <c r="W932" s="57"/>
    </row>
    <row r="933" spans="1:23" s="48" customFormat="1" ht="45" x14ac:dyDescent="0.25">
      <c r="A933" s="49">
        <v>80</v>
      </c>
      <c r="B933" s="50" t="s">
        <v>557</v>
      </c>
      <c r="C933" s="49" t="s">
        <v>42</v>
      </c>
      <c r="D933" s="49">
        <v>1994</v>
      </c>
      <c r="E933" s="49" t="s">
        <v>39</v>
      </c>
      <c r="F933" s="49" t="s">
        <v>64</v>
      </c>
      <c r="G933" s="51">
        <v>5</v>
      </c>
      <c r="H933" s="51">
        <v>5</v>
      </c>
      <c r="I933" s="52">
        <v>4752.3</v>
      </c>
      <c r="J933" s="52">
        <v>3409.2</v>
      </c>
      <c r="K933" s="52">
        <v>3337.9</v>
      </c>
      <c r="L933" s="53">
        <v>168</v>
      </c>
      <c r="M933" s="52">
        <f t="shared" si="193"/>
        <v>5030690.9400000004</v>
      </c>
      <c r="N933" s="52">
        <v>0</v>
      </c>
      <c r="O933" s="52">
        <v>0</v>
      </c>
      <c r="P933" s="52">
        <v>0</v>
      </c>
      <c r="Q933" s="52">
        <f>'Таблица 3 '!C924</f>
        <v>5030690.9400000004</v>
      </c>
      <c r="R933" s="52">
        <f t="shared" si="194"/>
        <v>5030690.9400000004</v>
      </c>
      <c r="S933" s="52">
        <v>0</v>
      </c>
      <c r="T933" s="54">
        <f t="shared" si="191"/>
        <v>1475.6221224920805</v>
      </c>
      <c r="U933" s="54">
        <f t="shared" si="192"/>
        <v>1475.6221224920805</v>
      </c>
      <c r="V933" s="56" t="s">
        <v>704</v>
      </c>
      <c r="W933" s="57"/>
    </row>
    <row r="934" spans="1:23" s="48" customFormat="1" ht="45" x14ac:dyDescent="0.25">
      <c r="A934" s="49">
        <v>81</v>
      </c>
      <c r="B934" s="50" t="s">
        <v>558</v>
      </c>
      <c r="C934" s="49" t="s">
        <v>42</v>
      </c>
      <c r="D934" s="49">
        <v>1994</v>
      </c>
      <c r="E934" s="49" t="s">
        <v>39</v>
      </c>
      <c r="F934" s="49" t="s">
        <v>53</v>
      </c>
      <c r="G934" s="51">
        <v>9</v>
      </c>
      <c r="H934" s="51">
        <v>9</v>
      </c>
      <c r="I934" s="52">
        <v>8752</v>
      </c>
      <c r="J934" s="52">
        <v>8752</v>
      </c>
      <c r="K934" s="52">
        <v>8752</v>
      </c>
      <c r="L934" s="53">
        <v>153</v>
      </c>
      <c r="M934" s="52">
        <f t="shared" si="193"/>
        <v>10545448.119999999</v>
      </c>
      <c r="N934" s="52">
        <v>0</v>
      </c>
      <c r="O934" s="52">
        <v>0</v>
      </c>
      <c r="P934" s="52">
        <v>0</v>
      </c>
      <c r="Q934" s="52">
        <f>'Таблица 3 '!C925</f>
        <v>10545448.119999999</v>
      </c>
      <c r="R934" s="52">
        <f t="shared" si="194"/>
        <v>10545448.119999999</v>
      </c>
      <c r="S934" s="52">
        <v>0</v>
      </c>
      <c r="T934" s="54">
        <f t="shared" si="191"/>
        <v>1204.9186608775137</v>
      </c>
      <c r="U934" s="54">
        <f t="shared" si="192"/>
        <v>1204.9186608775137</v>
      </c>
      <c r="V934" s="56" t="s">
        <v>704</v>
      </c>
      <c r="W934" s="57"/>
    </row>
    <row r="935" spans="1:23" s="48" customFormat="1" ht="45" x14ac:dyDescent="0.25">
      <c r="A935" s="49">
        <v>82</v>
      </c>
      <c r="B935" s="50" t="s">
        <v>875</v>
      </c>
      <c r="C935" s="49" t="s">
        <v>42</v>
      </c>
      <c r="D935" s="49">
        <v>1955</v>
      </c>
      <c r="E935" s="49" t="s">
        <v>38</v>
      </c>
      <c r="F935" s="49" t="s">
        <v>64</v>
      </c>
      <c r="G935" s="51">
        <v>2</v>
      </c>
      <c r="H935" s="51">
        <v>1</v>
      </c>
      <c r="I935" s="52">
        <v>378.4</v>
      </c>
      <c r="J935" s="52">
        <v>294.3</v>
      </c>
      <c r="K935" s="52">
        <v>258</v>
      </c>
      <c r="L935" s="53">
        <v>26</v>
      </c>
      <c r="M935" s="52">
        <f t="shared" si="193"/>
        <v>121251.6</v>
      </c>
      <c r="N935" s="52">
        <v>0</v>
      </c>
      <c r="O935" s="52">
        <v>0</v>
      </c>
      <c r="P935" s="52">
        <v>0</v>
      </c>
      <c r="Q935" s="52">
        <f>'Таблица 3 '!C926</f>
        <v>121251.6</v>
      </c>
      <c r="R935" s="52">
        <f t="shared" si="194"/>
        <v>121251.6</v>
      </c>
      <c r="S935" s="52">
        <v>0</v>
      </c>
      <c r="T935" s="54">
        <f t="shared" si="191"/>
        <v>412</v>
      </c>
      <c r="U935" s="54">
        <f t="shared" si="192"/>
        <v>412</v>
      </c>
      <c r="V935" s="56" t="s">
        <v>704</v>
      </c>
      <c r="W935" s="57"/>
    </row>
    <row r="936" spans="1:23" s="48" customFormat="1" ht="45" x14ac:dyDescent="0.25">
      <c r="A936" s="49">
        <v>83</v>
      </c>
      <c r="B936" s="50" t="s">
        <v>876</v>
      </c>
      <c r="C936" s="49" t="s">
        <v>42</v>
      </c>
      <c r="D936" s="49">
        <v>1959</v>
      </c>
      <c r="E936" s="49" t="s">
        <v>38</v>
      </c>
      <c r="F936" s="49" t="s">
        <v>64</v>
      </c>
      <c r="G936" s="51">
        <v>3</v>
      </c>
      <c r="H936" s="51">
        <v>2</v>
      </c>
      <c r="I936" s="52">
        <v>1133.4000000000001</v>
      </c>
      <c r="J936" s="52">
        <v>1121.8</v>
      </c>
      <c r="K936" s="52">
        <v>998.2</v>
      </c>
      <c r="L936" s="53">
        <v>59</v>
      </c>
      <c r="M936" s="52">
        <f t="shared" si="193"/>
        <v>233375.25</v>
      </c>
      <c r="N936" s="52">
        <v>0</v>
      </c>
      <c r="O936" s="52">
        <v>0</v>
      </c>
      <c r="P936" s="52">
        <v>0</v>
      </c>
      <c r="Q936" s="52">
        <f>'Таблица 3 '!C927</f>
        <v>233375.25</v>
      </c>
      <c r="R936" s="52">
        <f t="shared" si="194"/>
        <v>233375.25</v>
      </c>
      <c r="S936" s="52">
        <v>0</v>
      </c>
      <c r="T936" s="54">
        <f t="shared" si="191"/>
        <v>208.03641469067571</v>
      </c>
      <c r="U936" s="54">
        <f t="shared" si="192"/>
        <v>208.03641469067571</v>
      </c>
      <c r="V936" s="56" t="s">
        <v>704</v>
      </c>
      <c r="W936" s="57"/>
    </row>
    <row r="937" spans="1:23" s="48" customFormat="1" ht="45" x14ac:dyDescent="0.25">
      <c r="A937" s="49">
        <v>84</v>
      </c>
      <c r="B937" s="50" t="s">
        <v>877</v>
      </c>
      <c r="C937" s="96" t="s">
        <v>42</v>
      </c>
      <c r="D937" s="97">
        <v>1958</v>
      </c>
      <c r="E937" s="96" t="s">
        <v>38</v>
      </c>
      <c r="F937" s="97" t="s">
        <v>64</v>
      </c>
      <c r="G937" s="98">
        <v>3</v>
      </c>
      <c r="H937" s="99">
        <v>3</v>
      </c>
      <c r="I937" s="100">
        <v>4717</v>
      </c>
      <c r="J937" s="101">
        <v>2313.1</v>
      </c>
      <c r="K937" s="100">
        <v>2304.3000000000002</v>
      </c>
      <c r="L937" s="102">
        <v>219</v>
      </c>
      <c r="M937" s="100">
        <f t="shared" si="193"/>
        <v>952997.2</v>
      </c>
      <c r="N937" s="101">
        <v>0</v>
      </c>
      <c r="O937" s="100">
        <v>0</v>
      </c>
      <c r="P937" s="101">
        <v>0</v>
      </c>
      <c r="Q937" s="52">
        <f>'Таблица 3 '!C928</f>
        <v>952997.2</v>
      </c>
      <c r="R937" s="101">
        <f t="shared" si="194"/>
        <v>952997.2</v>
      </c>
      <c r="S937" s="100">
        <v>0</v>
      </c>
      <c r="T937" s="55">
        <f t="shared" si="191"/>
        <v>412</v>
      </c>
      <c r="U937" s="103">
        <v>412</v>
      </c>
      <c r="V937" s="56" t="s">
        <v>704</v>
      </c>
      <c r="W937" s="57"/>
    </row>
    <row r="938" spans="1:23" s="48" customFormat="1" ht="45" x14ac:dyDescent="0.25">
      <c r="A938" s="49">
        <v>85</v>
      </c>
      <c r="B938" s="50" t="s">
        <v>878</v>
      </c>
      <c r="C938" s="49" t="s">
        <v>42</v>
      </c>
      <c r="D938" s="49">
        <v>1961</v>
      </c>
      <c r="E938" s="49" t="s">
        <v>38</v>
      </c>
      <c r="F938" s="49" t="s">
        <v>64</v>
      </c>
      <c r="G938" s="51">
        <v>4</v>
      </c>
      <c r="H938" s="51">
        <v>3</v>
      </c>
      <c r="I938" s="52">
        <v>1915.1</v>
      </c>
      <c r="J938" s="52">
        <v>1915.1</v>
      </c>
      <c r="K938" s="52">
        <v>1752.4</v>
      </c>
      <c r="L938" s="53">
        <v>29</v>
      </c>
      <c r="M938" s="52">
        <f t="shared" si="193"/>
        <v>597053.79</v>
      </c>
      <c r="N938" s="52">
        <v>0</v>
      </c>
      <c r="O938" s="52">
        <v>0</v>
      </c>
      <c r="P938" s="52">
        <v>0</v>
      </c>
      <c r="Q938" s="52">
        <f>'Таблица 3 '!C929</f>
        <v>597053.79</v>
      </c>
      <c r="R938" s="52">
        <f t="shared" si="194"/>
        <v>597053.79</v>
      </c>
      <c r="S938" s="52">
        <v>0</v>
      </c>
      <c r="T938" s="54">
        <f t="shared" si="191"/>
        <v>311.76115607540078</v>
      </c>
      <c r="U938" s="54">
        <f t="shared" si="192"/>
        <v>311.76115607540078</v>
      </c>
      <c r="V938" s="56" t="s">
        <v>704</v>
      </c>
      <c r="W938" s="57"/>
    </row>
    <row r="939" spans="1:23" s="48" customFormat="1" ht="45" x14ac:dyDescent="0.25">
      <c r="A939" s="49">
        <v>86</v>
      </c>
      <c r="B939" s="50" t="s">
        <v>879</v>
      </c>
      <c r="C939" s="49" t="s">
        <v>42</v>
      </c>
      <c r="D939" s="49">
        <v>1984</v>
      </c>
      <c r="E939" s="49" t="s">
        <v>39</v>
      </c>
      <c r="F939" s="49" t="s">
        <v>49</v>
      </c>
      <c r="G939" s="51">
        <v>5</v>
      </c>
      <c r="H939" s="51">
        <v>4</v>
      </c>
      <c r="I939" s="52">
        <v>4013.12</v>
      </c>
      <c r="J939" s="52">
        <v>2895.1</v>
      </c>
      <c r="K939" s="52">
        <v>2850.7</v>
      </c>
      <c r="L939" s="53">
        <v>111</v>
      </c>
      <c r="M939" s="52">
        <f t="shared" si="193"/>
        <v>398284.79999999999</v>
      </c>
      <c r="N939" s="52">
        <v>0</v>
      </c>
      <c r="O939" s="52">
        <v>0</v>
      </c>
      <c r="P939" s="52">
        <v>0</v>
      </c>
      <c r="Q939" s="52">
        <f>'Таблица 3 '!C930</f>
        <v>398284.79999999999</v>
      </c>
      <c r="R939" s="52">
        <f t="shared" si="194"/>
        <v>398284.79999999999</v>
      </c>
      <c r="S939" s="52">
        <v>0</v>
      </c>
      <c r="T939" s="54">
        <f t="shared" si="191"/>
        <v>137.57203550827259</v>
      </c>
      <c r="U939" s="54">
        <f t="shared" si="192"/>
        <v>137.57203550827259</v>
      </c>
      <c r="V939" s="56" t="s">
        <v>704</v>
      </c>
      <c r="W939" s="57"/>
    </row>
    <row r="940" spans="1:23" s="48" customFormat="1" ht="45" x14ac:dyDescent="0.25">
      <c r="A940" s="49">
        <v>87</v>
      </c>
      <c r="B940" s="50" t="s">
        <v>564</v>
      </c>
      <c r="C940" s="49" t="s">
        <v>42</v>
      </c>
      <c r="D940" s="49">
        <v>1989</v>
      </c>
      <c r="E940" s="49" t="s">
        <v>39</v>
      </c>
      <c r="F940" s="49" t="s">
        <v>53</v>
      </c>
      <c r="G940" s="51">
        <v>10</v>
      </c>
      <c r="H940" s="51">
        <v>10</v>
      </c>
      <c r="I940" s="52">
        <v>3862.3</v>
      </c>
      <c r="J940" s="52">
        <v>3862.3</v>
      </c>
      <c r="K940" s="52">
        <v>3862.3</v>
      </c>
      <c r="L940" s="53">
        <v>145</v>
      </c>
      <c r="M940" s="52">
        <f t="shared" si="193"/>
        <v>7020532.2199999997</v>
      </c>
      <c r="N940" s="52">
        <v>0</v>
      </c>
      <c r="O940" s="52">
        <v>0</v>
      </c>
      <c r="P940" s="52">
        <v>0</v>
      </c>
      <c r="Q940" s="52">
        <f>'Таблица 3 '!C931</f>
        <v>7020532.2199999997</v>
      </c>
      <c r="R940" s="52">
        <f t="shared" si="194"/>
        <v>7020532.2199999997</v>
      </c>
      <c r="S940" s="52">
        <v>0</v>
      </c>
      <c r="T940" s="54">
        <f t="shared" si="191"/>
        <v>1817.7076405250755</v>
      </c>
      <c r="U940" s="54">
        <f t="shared" si="192"/>
        <v>1817.7076405250755</v>
      </c>
      <c r="V940" s="56" t="s">
        <v>704</v>
      </c>
      <c r="W940" s="57"/>
    </row>
    <row r="941" spans="1:23" s="48" customFormat="1" ht="45" x14ac:dyDescent="0.25">
      <c r="A941" s="49">
        <v>88</v>
      </c>
      <c r="B941" s="50" t="s">
        <v>880</v>
      </c>
      <c r="C941" s="49" t="s">
        <v>42</v>
      </c>
      <c r="D941" s="49">
        <v>2005</v>
      </c>
      <c r="E941" s="49" t="s">
        <v>38</v>
      </c>
      <c r="F941" s="49" t="s">
        <v>53</v>
      </c>
      <c r="G941" s="51">
        <v>9</v>
      </c>
      <c r="H941" s="51">
        <v>2</v>
      </c>
      <c r="I941" s="52">
        <v>4428.5</v>
      </c>
      <c r="J941" s="52">
        <v>4318.1000000000004</v>
      </c>
      <c r="K941" s="52">
        <v>4029.4</v>
      </c>
      <c r="L941" s="53">
        <v>154</v>
      </c>
      <c r="M941" s="52">
        <f t="shared" si="193"/>
        <v>1468154</v>
      </c>
      <c r="N941" s="52">
        <v>0</v>
      </c>
      <c r="O941" s="52">
        <v>0</v>
      </c>
      <c r="P941" s="52">
        <v>0</v>
      </c>
      <c r="Q941" s="52">
        <f>'Таблица 3 '!C932</f>
        <v>1468154</v>
      </c>
      <c r="R941" s="52">
        <f t="shared" si="194"/>
        <v>1468154</v>
      </c>
      <c r="S941" s="52">
        <v>0</v>
      </c>
      <c r="T941" s="54">
        <f t="shared" si="191"/>
        <v>339.99999999999994</v>
      </c>
      <c r="U941" s="54">
        <f t="shared" si="192"/>
        <v>339.99999999999994</v>
      </c>
      <c r="V941" s="56" t="s">
        <v>704</v>
      </c>
      <c r="W941" s="57"/>
    </row>
    <row r="942" spans="1:23" s="48" customFormat="1" ht="45" x14ac:dyDescent="0.25">
      <c r="A942" s="49">
        <v>89</v>
      </c>
      <c r="B942" s="50" t="s">
        <v>567</v>
      </c>
      <c r="C942" s="49" t="s">
        <v>42</v>
      </c>
      <c r="D942" s="49">
        <v>1993</v>
      </c>
      <c r="E942" s="49">
        <v>2020</v>
      </c>
      <c r="F942" s="49" t="s">
        <v>64</v>
      </c>
      <c r="G942" s="51">
        <v>5</v>
      </c>
      <c r="H942" s="51">
        <v>3</v>
      </c>
      <c r="I942" s="52">
        <v>2839.4</v>
      </c>
      <c r="J942" s="52">
        <v>2679.6</v>
      </c>
      <c r="K942" s="52">
        <v>1931.4</v>
      </c>
      <c r="L942" s="53">
        <v>120</v>
      </c>
      <c r="M942" s="52">
        <f t="shared" si="193"/>
        <v>4047597.91</v>
      </c>
      <c r="N942" s="52">
        <v>0</v>
      </c>
      <c r="O942" s="52">
        <v>0</v>
      </c>
      <c r="P942" s="52">
        <v>0</v>
      </c>
      <c r="Q942" s="52">
        <f>'Таблица 3 '!C933</f>
        <v>4047597.91</v>
      </c>
      <c r="R942" s="52">
        <f t="shared" si="194"/>
        <v>4047597.91</v>
      </c>
      <c r="S942" s="52">
        <v>0</v>
      </c>
      <c r="T942" s="54">
        <f t="shared" si="191"/>
        <v>1510.5231788326616</v>
      </c>
      <c r="U942" s="54">
        <f t="shared" si="192"/>
        <v>1510.5231788326616</v>
      </c>
      <c r="V942" s="56" t="s">
        <v>704</v>
      </c>
      <c r="W942" s="57"/>
    </row>
    <row r="943" spans="1:23" s="48" customFormat="1" ht="45" x14ac:dyDescent="0.25">
      <c r="A943" s="49">
        <v>90</v>
      </c>
      <c r="B943" s="50" t="s">
        <v>570</v>
      </c>
      <c r="C943" s="49" t="s">
        <v>42</v>
      </c>
      <c r="D943" s="49">
        <v>1976</v>
      </c>
      <c r="E943" s="49" t="s">
        <v>39</v>
      </c>
      <c r="F943" s="49" t="s">
        <v>64</v>
      </c>
      <c r="G943" s="51">
        <v>5</v>
      </c>
      <c r="H943" s="51">
        <v>8</v>
      </c>
      <c r="I943" s="52">
        <v>8222.18</v>
      </c>
      <c r="J943" s="52">
        <v>6003.9</v>
      </c>
      <c r="K943" s="52">
        <v>5960.8</v>
      </c>
      <c r="L943" s="53">
        <v>235</v>
      </c>
      <c r="M943" s="52">
        <f t="shared" si="193"/>
        <v>6119757.29</v>
      </c>
      <c r="N943" s="52">
        <v>0</v>
      </c>
      <c r="O943" s="52">
        <v>0</v>
      </c>
      <c r="P943" s="52">
        <v>0</v>
      </c>
      <c r="Q943" s="52">
        <f>'Таблица 3 '!C934</f>
        <v>6119757.29</v>
      </c>
      <c r="R943" s="52">
        <f t="shared" si="194"/>
        <v>6119757.29</v>
      </c>
      <c r="S943" s="52">
        <v>0</v>
      </c>
      <c r="T943" s="54">
        <f t="shared" ref="T943:T1001" si="195">M943/J943</f>
        <v>1019.2970052799014</v>
      </c>
      <c r="U943" s="54">
        <f t="shared" si="192"/>
        <v>1019.2970052799014</v>
      </c>
      <c r="V943" s="56" t="s">
        <v>704</v>
      </c>
      <c r="W943" s="57"/>
    </row>
    <row r="944" spans="1:23" s="48" customFormat="1" ht="45" x14ac:dyDescent="0.25">
      <c r="A944" s="49">
        <v>91</v>
      </c>
      <c r="B944" s="50" t="s">
        <v>209</v>
      </c>
      <c r="C944" s="49" t="s">
        <v>42</v>
      </c>
      <c r="D944" s="49">
        <v>1994</v>
      </c>
      <c r="E944" s="49" t="s">
        <v>39</v>
      </c>
      <c r="F944" s="49" t="s">
        <v>53</v>
      </c>
      <c r="G944" s="51">
        <v>10</v>
      </c>
      <c r="H944" s="51">
        <v>10</v>
      </c>
      <c r="I944" s="52">
        <v>11741.83</v>
      </c>
      <c r="J944" s="52">
        <v>11085.53</v>
      </c>
      <c r="K944" s="52">
        <v>11085.53</v>
      </c>
      <c r="L944" s="53">
        <v>322</v>
      </c>
      <c r="M944" s="52">
        <f t="shared" si="193"/>
        <v>20716605.100000001</v>
      </c>
      <c r="N944" s="52">
        <v>0</v>
      </c>
      <c r="O944" s="52">
        <v>0</v>
      </c>
      <c r="P944" s="52">
        <v>0</v>
      </c>
      <c r="Q944" s="52">
        <f>'Таблица 3 '!C935</f>
        <v>20716605.100000001</v>
      </c>
      <c r="R944" s="52">
        <f t="shared" si="194"/>
        <v>20716605.100000001</v>
      </c>
      <c r="S944" s="52">
        <v>0</v>
      </c>
      <c r="T944" s="54">
        <f t="shared" si="195"/>
        <v>1868.7969903107926</v>
      </c>
      <c r="U944" s="54">
        <f t="shared" si="192"/>
        <v>1868.7969903107926</v>
      </c>
      <c r="V944" s="56" t="s">
        <v>704</v>
      </c>
      <c r="W944" s="57"/>
    </row>
    <row r="945" spans="1:23" s="48" customFormat="1" ht="45" x14ac:dyDescent="0.25">
      <c r="A945" s="49">
        <v>92</v>
      </c>
      <c r="B945" s="50" t="s">
        <v>881</v>
      </c>
      <c r="C945" s="49" t="s">
        <v>42</v>
      </c>
      <c r="D945" s="49">
        <v>1987</v>
      </c>
      <c r="E945" s="49">
        <v>2019</v>
      </c>
      <c r="F945" s="49" t="s">
        <v>64</v>
      </c>
      <c r="G945" s="51">
        <v>5</v>
      </c>
      <c r="H945" s="51">
        <v>6</v>
      </c>
      <c r="I945" s="52">
        <v>7436</v>
      </c>
      <c r="J945" s="52">
        <v>4115</v>
      </c>
      <c r="K945" s="52">
        <v>4115</v>
      </c>
      <c r="L945" s="53">
        <v>78</v>
      </c>
      <c r="M945" s="52">
        <f t="shared" si="193"/>
        <v>9732730.209999999</v>
      </c>
      <c r="N945" s="52">
        <v>0</v>
      </c>
      <c r="O945" s="52">
        <v>0</v>
      </c>
      <c r="P945" s="52">
        <v>0</v>
      </c>
      <c r="Q945" s="52">
        <f>'Таблица 3 '!C936</f>
        <v>9732730.209999999</v>
      </c>
      <c r="R945" s="52">
        <f t="shared" si="194"/>
        <v>9732730.209999999</v>
      </c>
      <c r="S945" s="52">
        <v>0</v>
      </c>
      <c r="T945" s="54">
        <f t="shared" si="195"/>
        <v>2365.1835261239366</v>
      </c>
      <c r="U945" s="54">
        <f t="shared" si="192"/>
        <v>2365.1835261239366</v>
      </c>
      <c r="V945" s="56" t="s">
        <v>704</v>
      </c>
      <c r="W945" s="57"/>
    </row>
    <row r="946" spans="1:23" s="48" customFormat="1" ht="45" x14ac:dyDescent="0.25">
      <c r="A946" s="49">
        <v>93</v>
      </c>
      <c r="B946" s="50" t="s">
        <v>882</v>
      </c>
      <c r="C946" s="49" t="s">
        <v>42</v>
      </c>
      <c r="D946" s="49">
        <v>1996</v>
      </c>
      <c r="E946" s="49" t="s">
        <v>39</v>
      </c>
      <c r="F946" s="49" t="s">
        <v>64</v>
      </c>
      <c r="G946" s="51">
        <v>10</v>
      </c>
      <c r="H946" s="51">
        <v>10</v>
      </c>
      <c r="I946" s="52">
        <v>9895.2999999999993</v>
      </c>
      <c r="J946" s="52">
        <v>9895.2999999999993</v>
      </c>
      <c r="K946" s="52">
        <v>9895.2999999999993</v>
      </c>
      <c r="L946" s="53">
        <v>478</v>
      </c>
      <c r="M946" s="52">
        <f t="shared" si="193"/>
        <v>13336166.369999999</v>
      </c>
      <c r="N946" s="52">
        <v>0</v>
      </c>
      <c r="O946" s="52">
        <v>0</v>
      </c>
      <c r="P946" s="52">
        <v>0</v>
      </c>
      <c r="Q946" s="52">
        <f>'Таблица 3 '!C937</f>
        <v>13336166.369999999</v>
      </c>
      <c r="R946" s="52">
        <f t="shared" si="194"/>
        <v>13336166.369999999</v>
      </c>
      <c r="S946" s="52">
        <v>0</v>
      </c>
      <c r="T946" s="54">
        <f t="shared" si="195"/>
        <v>1347.7273422736046</v>
      </c>
      <c r="U946" s="54">
        <v>4368677</v>
      </c>
      <c r="V946" s="56" t="s">
        <v>704</v>
      </c>
      <c r="W946" s="57"/>
    </row>
    <row r="947" spans="1:23" s="48" customFormat="1" ht="45" x14ac:dyDescent="0.25">
      <c r="A947" s="49">
        <v>94</v>
      </c>
      <c r="B947" s="50" t="s">
        <v>571</v>
      </c>
      <c r="C947" s="49" t="s">
        <v>42</v>
      </c>
      <c r="D947" s="49">
        <v>1994</v>
      </c>
      <c r="E947" s="49">
        <v>2020</v>
      </c>
      <c r="F947" s="49" t="s">
        <v>49</v>
      </c>
      <c r="G947" s="51">
        <v>10</v>
      </c>
      <c r="H947" s="51">
        <v>1</v>
      </c>
      <c r="I947" s="52">
        <v>3621.9</v>
      </c>
      <c r="J947" s="52">
        <v>2672</v>
      </c>
      <c r="K947" s="52">
        <v>2672</v>
      </c>
      <c r="L947" s="53">
        <v>89</v>
      </c>
      <c r="M947" s="52">
        <f t="shared" si="193"/>
        <v>14634953.630000001</v>
      </c>
      <c r="N947" s="52">
        <v>0</v>
      </c>
      <c r="O947" s="52">
        <v>0</v>
      </c>
      <c r="P947" s="52">
        <v>0</v>
      </c>
      <c r="Q947" s="52">
        <f>'Таблица 3 '!C938</f>
        <v>14634953.630000001</v>
      </c>
      <c r="R947" s="52">
        <f t="shared" si="194"/>
        <v>14634953.630000001</v>
      </c>
      <c r="S947" s="52">
        <v>0</v>
      </c>
      <c r="T947" s="54">
        <f t="shared" si="195"/>
        <v>5477.1533046407185</v>
      </c>
      <c r="U947" s="54">
        <f t="shared" si="192"/>
        <v>5477.1533046407185</v>
      </c>
      <c r="V947" s="56" t="s">
        <v>704</v>
      </c>
      <c r="W947" s="57"/>
    </row>
    <row r="948" spans="1:23" s="48" customFormat="1" ht="45" x14ac:dyDescent="0.25">
      <c r="A948" s="49">
        <v>95</v>
      </c>
      <c r="B948" s="50" t="s">
        <v>213</v>
      </c>
      <c r="C948" s="49" t="s">
        <v>42</v>
      </c>
      <c r="D948" s="49" t="s">
        <v>177</v>
      </c>
      <c r="E948" s="49" t="s">
        <v>39</v>
      </c>
      <c r="F948" s="49" t="s">
        <v>64</v>
      </c>
      <c r="G948" s="51">
        <v>2</v>
      </c>
      <c r="H948" s="51">
        <v>1</v>
      </c>
      <c r="I948" s="52">
        <v>508.9</v>
      </c>
      <c r="J948" s="52">
        <v>279</v>
      </c>
      <c r="K948" s="52">
        <v>242.4</v>
      </c>
      <c r="L948" s="53">
        <v>11</v>
      </c>
      <c r="M948" s="52">
        <f t="shared" si="193"/>
        <v>1882160.44</v>
      </c>
      <c r="N948" s="52">
        <v>0</v>
      </c>
      <c r="O948" s="52">
        <v>0</v>
      </c>
      <c r="P948" s="52">
        <v>0</v>
      </c>
      <c r="Q948" s="52">
        <f>'Таблица 3 '!C939</f>
        <v>1882160.44</v>
      </c>
      <c r="R948" s="52">
        <f t="shared" si="194"/>
        <v>1882160.44</v>
      </c>
      <c r="S948" s="52">
        <v>0</v>
      </c>
      <c r="T948" s="54">
        <f t="shared" si="195"/>
        <v>6746.0947670250898</v>
      </c>
      <c r="U948" s="54">
        <f t="shared" si="192"/>
        <v>6746.0947670250898</v>
      </c>
      <c r="V948" s="56" t="s">
        <v>704</v>
      </c>
      <c r="W948" s="57"/>
    </row>
    <row r="949" spans="1:23" s="48" customFormat="1" ht="45" x14ac:dyDescent="0.25">
      <c r="A949" s="49">
        <v>96</v>
      </c>
      <c r="B949" s="50" t="s">
        <v>577</v>
      </c>
      <c r="C949" s="49" t="s">
        <v>42</v>
      </c>
      <c r="D949" s="49">
        <v>1994</v>
      </c>
      <c r="E949" s="49" t="s">
        <v>39</v>
      </c>
      <c r="F949" s="49" t="s">
        <v>64</v>
      </c>
      <c r="G949" s="51">
        <v>2</v>
      </c>
      <c r="H949" s="51">
        <v>1</v>
      </c>
      <c r="I949" s="52">
        <v>9550.9</v>
      </c>
      <c r="J949" s="52">
        <v>8094.3</v>
      </c>
      <c r="K949" s="52">
        <v>8024.5</v>
      </c>
      <c r="L949" s="53">
        <v>243</v>
      </c>
      <c r="M949" s="52">
        <f t="shared" si="193"/>
        <v>14393555.640000001</v>
      </c>
      <c r="N949" s="52">
        <v>0</v>
      </c>
      <c r="O949" s="52">
        <v>0</v>
      </c>
      <c r="P949" s="52">
        <v>0</v>
      </c>
      <c r="Q949" s="52">
        <f>'Таблица 3 '!C940</f>
        <v>14393555.640000001</v>
      </c>
      <c r="R949" s="52">
        <f t="shared" si="194"/>
        <v>14393555.640000001</v>
      </c>
      <c r="S949" s="52">
        <v>0</v>
      </c>
      <c r="T949" s="54">
        <f t="shared" si="195"/>
        <v>1778.2335272969867</v>
      </c>
      <c r="U949" s="54">
        <f t="shared" si="192"/>
        <v>1778.2335272969867</v>
      </c>
      <c r="V949" s="56" t="s">
        <v>704</v>
      </c>
      <c r="W949" s="57"/>
    </row>
    <row r="950" spans="1:23" s="48" customFormat="1" ht="45" x14ac:dyDescent="0.25">
      <c r="A950" s="49">
        <v>97</v>
      </c>
      <c r="B950" s="50" t="s">
        <v>580</v>
      </c>
      <c r="C950" s="49" t="s">
        <v>42</v>
      </c>
      <c r="D950" s="49">
        <v>1993</v>
      </c>
      <c r="E950" s="49">
        <v>2024</v>
      </c>
      <c r="F950" s="49" t="s">
        <v>53</v>
      </c>
      <c r="G950" s="51">
        <v>9</v>
      </c>
      <c r="H950" s="51">
        <v>3</v>
      </c>
      <c r="I950" s="52">
        <v>8292.7000000000007</v>
      </c>
      <c r="J950" s="52">
        <v>8039.5</v>
      </c>
      <c r="K950" s="52">
        <v>7012.7</v>
      </c>
      <c r="L950" s="53">
        <v>245</v>
      </c>
      <c r="M950" s="52">
        <f t="shared" si="193"/>
        <v>663853.79</v>
      </c>
      <c r="N950" s="52">
        <v>0</v>
      </c>
      <c r="O950" s="52">
        <v>0</v>
      </c>
      <c r="P950" s="52">
        <v>0</v>
      </c>
      <c r="Q950" s="52">
        <f>'Таблица 3 '!C941</f>
        <v>663853.79</v>
      </c>
      <c r="R950" s="52">
        <f t="shared" si="194"/>
        <v>663853.79</v>
      </c>
      <c r="S950" s="52">
        <v>0</v>
      </c>
      <c r="T950" s="54">
        <f t="shared" si="195"/>
        <v>82.574014553143854</v>
      </c>
      <c r="U950" s="54">
        <f t="shared" si="192"/>
        <v>82.574014553143854</v>
      </c>
      <c r="V950" s="56" t="s">
        <v>704</v>
      </c>
      <c r="W950" s="57"/>
    </row>
    <row r="951" spans="1:23" s="48" customFormat="1" ht="44.25" customHeight="1" x14ac:dyDescent="0.25">
      <c r="A951" s="49">
        <v>98</v>
      </c>
      <c r="B951" s="50" t="s">
        <v>581</v>
      </c>
      <c r="C951" s="49" t="s">
        <v>51</v>
      </c>
      <c r="D951" s="49">
        <v>2006</v>
      </c>
      <c r="E951" s="49">
        <v>2021</v>
      </c>
      <c r="F951" s="49" t="s">
        <v>64</v>
      </c>
      <c r="G951" s="51">
        <v>15</v>
      </c>
      <c r="H951" s="51">
        <v>2</v>
      </c>
      <c r="I951" s="52">
        <v>15419.1</v>
      </c>
      <c r="J951" s="52">
        <v>11621.39</v>
      </c>
      <c r="K951" s="52">
        <v>11621.39</v>
      </c>
      <c r="L951" s="53">
        <v>221</v>
      </c>
      <c r="M951" s="52">
        <f t="shared" si="193"/>
        <v>3526601.87</v>
      </c>
      <c r="N951" s="52">
        <v>0</v>
      </c>
      <c r="O951" s="52">
        <v>0</v>
      </c>
      <c r="P951" s="52">
        <v>0</v>
      </c>
      <c r="Q951" s="52">
        <f>'Таблица 3 '!C942</f>
        <v>3526601.87</v>
      </c>
      <c r="R951" s="52">
        <f t="shared" si="194"/>
        <v>3526601.87</v>
      </c>
      <c r="S951" s="52">
        <v>0</v>
      </c>
      <c r="T951" s="54">
        <f t="shared" si="195"/>
        <v>303.45783679921249</v>
      </c>
      <c r="U951" s="54">
        <f t="shared" si="192"/>
        <v>303.45783679921249</v>
      </c>
      <c r="V951" s="56" t="s">
        <v>704</v>
      </c>
      <c r="W951" s="57"/>
    </row>
    <row r="952" spans="1:23" s="48" customFormat="1" ht="45" x14ac:dyDescent="0.25">
      <c r="A952" s="49">
        <v>99</v>
      </c>
      <c r="B952" s="50" t="s">
        <v>883</v>
      </c>
      <c r="C952" s="49" t="s">
        <v>42</v>
      </c>
      <c r="D952" s="49">
        <v>1995</v>
      </c>
      <c r="E952" s="49" t="s">
        <v>38</v>
      </c>
      <c r="F952" s="49" t="s">
        <v>64</v>
      </c>
      <c r="G952" s="51">
        <v>9</v>
      </c>
      <c r="H952" s="51">
        <v>3</v>
      </c>
      <c r="I952" s="52">
        <v>8660.34</v>
      </c>
      <c r="J952" s="52">
        <v>7372.4</v>
      </c>
      <c r="K952" s="52">
        <v>7372.4</v>
      </c>
      <c r="L952" s="53">
        <v>145</v>
      </c>
      <c r="M952" s="52">
        <f t="shared" si="193"/>
        <v>164212.35</v>
      </c>
      <c r="N952" s="52">
        <v>0</v>
      </c>
      <c r="O952" s="52">
        <v>0</v>
      </c>
      <c r="P952" s="52">
        <v>0</v>
      </c>
      <c r="Q952" s="52">
        <f>'Таблица 3 '!C943</f>
        <v>164212.35</v>
      </c>
      <c r="R952" s="52">
        <f t="shared" si="194"/>
        <v>164212.35</v>
      </c>
      <c r="S952" s="52">
        <v>0</v>
      </c>
      <c r="T952" s="54">
        <f t="shared" si="195"/>
        <v>22.273933861429114</v>
      </c>
      <c r="U952" s="54">
        <f t="shared" ref="U952:U999" si="196">T952</f>
        <v>22.273933861429114</v>
      </c>
      <c r="V952" s="56" t="s">
        <v>704</v>
      </c>
      <c r="W952" s="57"/>
    </row>
    <row r="953" spans="1:23" s="48" customFormat="1" ht="45" x14ac:dyDescent="0.25">
      <c r="A953" s="49">
        <v>100</v>
      </c>
      <c r="B953" s="50" t="s">
        <v>224</v>
      </c>
      <c r="C953" s="49" t="s">
        <v>42</v>
      </c>
      <c r="D953" s="49">
        <v>1968</v>
      </c>
      <c r="E953" s="49">
        <v>2021</v>
      </c>
      <c r="F953" s="49" t="s">
        <v>64</v>
      </c>
      <c r="G953" s="51">
        <v>5</v>
      </c>
      <c r="H953" s="51">
        <v>4</v>
      </c>
      <c r="I953" s="52">
        <v>4187.2</v>
      </c>
      <c r="J953" s="52">
        <v>4083.7</v>
      </c>
      <c r="K953" s="52">
        <v>3665.7</v>
      </c>
      <c r="L953" s="53">
        <v>108</v>
      </c>
      <c r="M953" s="52">
        <f t="shared" si="193"/>
        <v>504961.68999999994</v>
      </c>
      <c r="N953" s="52">
        <v>0</v>
      </c>
      <c r="O953" s="52">
        <v>0</v>
      </c>
      <c r="P953" s="52">
        <v>0</v>
      </c>
      <c r="Q953" s="52">
        <f>'Таблица 3 '!C944</f>
        <v>504961.68999999994</v>
      </c>
      <c r="R953" s="52">
        <f t="shared" si="194"/>
        <v>504961.68999999994</v>
      </c>
      <c r="S953" s="52">
        <v>0</v>
      </c>
      <c r="T953" s="54">
        <f t="shared" si="195"/>
        <v>123.65298381369836</v>
      </c>
      <c r="U953" s="54">
        <f t="shared" si="196"/>
        <v>123.65298381369836</v>
      </c>
      <c r="V953" s="56" t="s">
        <v>704</v>
      </c>
      <c r="W953" s="57"/>
    </row>
    <row r="954" spans="1:23" s="48" customFormat="1" ht="45" x14ac:dyDescent="0.25">
      <c r="A954" s="49">
        <v>101</v>
      </c>
      <c r="B954" s="50" t="s">
        <v>226</v>
      </c>
      <c r="C954" s="49" t="s">
        <v>42</v>
      </c>
      <c r="D954" s="49">
        <v>1979</v>
      </c>
      <c r="E954" s="49" t="s">
        <v>39</v>
      </c>
      <c r="F954" s="49" t="s">
        <v>43</v>
      </c>
      <c r="G954" s="51">
        <v>2</v>
      </c>
      <c r="H954" s="51">
        <v>1</v>
      </c>
      <c r="I954" s="52">
        <v>493.9</v>
      </c>
      <c r="J954" s="52">
        <v>485.8</v>
      </c>
      <c r="K954" s="52">
        <v>424.9</v>
      </c>
      <c r="L954" s="53">
        <v>10</v>
      </c>
      <c r="M954" s="52">
        <f t="shared" si="193"/>
        <v>1791144.6</v>
      </c>
      <c r="N954" s="52">
        <v>0</v>
      </c>
      <c r="O954" s="52">
        <v>0</v>
      </c>
      <c r="P954" s="52">
        <v>0</v>
      </c>
      <c r="Q954" s="52">
        <f>'Таблица 3 '!C945</f>
        <v>1791144.6</v>
      </c>
      <c r="R954" s="52">
        <f t="shared" si="194"/>
        <v>1791144.6</v>
      </c>
      <c r="S954" s="52">
        <v>0</v>
      </c>
      <c r="T954" s="54">
        <f t="shared" si="195"/>
        <v>3687</v>
      </c>
      <c r="U954" s="54">
        <f t="shared" si="196"/>
        <v>3687</v>
      </c>
      <c r="V954" s="56" t="s">
        <v>704</v>
      </c>
      <c r="W954" s="57"/>
    </row>
    <row r="955" spans="1:23" s="48" customFormat="1" ht="45" x14ac:dyDescent="0.25">
      <c r="A955" s="49">
        <v>102</v>
      </c>
      <c r="B955" s="50" t="s">
        <v>228</v>
      </c>
      <c r="C955" s="49" t="s">
        <v>42</v>
      </c>
      <c r="D955" s="49">
        <v>1982</v>
      </c>
      <c r="E955" s="49">
        <v>2020</v>
      </c>
      <c r="F955" s="49" t="s">
        <v>64</v>
      </c>
      <c r="G955" s="51">
        <v>5</v>
      </c>
      <c r="H955" s="51">
        <v>4</v>
      </c>
      <c r="I955" s="52">
        <v>3757.9</v>
      </c>
      <c r="J955" s="52">
        <v>2712.3</v>
      </c>
      <c r="K955" s="52">
        <v>2604.6999999999998</v>
      </c>
      <c r="L955" s="53">
        <v>108</v>
      </c>
      <c r="M955" s="52">
        <f t="shared" si="193"/>
        <v>1813695.6</v>
      </c>
      <c r="N955" s="52">
        <v>0</v>
      </c>
      <c r="O955" s="52">
        <v>0</v>
      </c>
      <c r="P955" s="52">
        <v>0</v>
      </c>
      <c r="Q955" s="52">
        <f>'Таблица 3 '!C946</f>
        <v>1813695.6</v>
      </c>
      <c r="R955" s="52">
        <f t="shared" si="194"/>
        <v>1813695.6</v>
      </c>
      <c r="S955" s="52">
        <v>0</v>
      </c>
      <c r="T955" s="54">
        <f t="shared" si="195"/>
        <v>668.69284371197875</v>
      </c>
      <c r="U955" s="54">
        <f t="shared" si="196"/>
        <v>668.69284371197875</v>
      </c>
      <c r="V955" s="56" t="s">
        <v>704</v>
      </c>
      <c r="W955" s="57"/>
    </row>
    <row r="956" spans="1:23" s="48" customFormat="1" ht="45" x14ac:dyDescent="0.25">
      <c r="A956" s="49">
        <v>103</v>
      </c>
      <c r="B956" s="50" t="s">
        <v>884</v>
      </c>
      <c r="C956" s="49" t="s">
        <v>42</v>
      </c>
      <c r="D956" s="49">
        <v>1991</v>
      </c>
      <c r="E956" s="49" t="s">
        <v>39</v>
      </c>
      <c r="F956" s="49" t="s">
        <v>49</v>
      </c>
      <c r="G956" s="51">
        <v>10</v>
      </c>
      <c r="H956" s="51">
        <v>2</v>
      </c>
      <c r="I956" s="52">
        <v>5027.3999999999996</v>
      </c>
      <c r="J956" s="52">
        <v>4880.6000000000004</v>
      </c>
      <c r="K956" s="52">
        <v>4692.6000000000004</v>
      </c>
      <c r="L956" s="53">
        <v>189</v>
      </c>
      <c r="M956" s="52">
        <f t="shared" si="193"/>
        <v>24160369.859999999</v>
      </c>
      <c r="N956" s="52">
        <v>0</v>
      </c>
      <c r="O956" s="52">
        <v>0</v>
      </c>
      <c r="P956" s="52">
        <v>0</v>
      </c>
      <c r="Q956" s="52">
        <f>'Таблица 3 '!C947</f>
        <v>24160369.859999999</v>
      </c>
      <c r="R956" s="52">
        <f t="shared" si="194"/>
        <v>24160369.859999999</v>
      </c>
      <c r="S956" s="52">
        <v>0</v>
      </c>
      <c r="T956" s="54">
        <f t="shared" si="195"/>
        <v>4950.2868212924632</v>
      </c>
      <c r="U956" s="54">
        <f t="shared" si="196"/>
        <v>4950.2868212924632</v>
      </c>
      <c r="V956" s="56" t="s">
        <v>704</v>
      </c>
      <c r="W956" s="57"/>
    </row>
    <row r="957" spans="1:23" s="48" customFormat="1" ht="45" x14ac:dyDescent="0.25">
      <c r="A957" s="49">
        <v>104</v>
      </c>
      <c r="B957" s="50" t="s">
        <v>885</v>
      </c>
      <c r="C957" s="49" t="s">
        <v>42</v>
      </c>
      <c r="D957" s="49">
        <v>1979</v>
      </c>
      <c r="E957" s="49">
        <v>2021</v>
      </c>
      <c r="F957" s="49" t="s">
        <v>49</v>
      </c>
      <c r="G957" s="51">
        <v>5</v>
      </c>
      <c r="H957" s="51">
        <v>4</v>
      </c>
      <c r="I957" s="52">
        <v>3743.3</v>
      </c>
      <c r="J957" s="52">
        <v>3743.3</v>
      </c>
      <c r="K957" s="52">
        <v>3743.3</v>
      </c>
      <c r="L957" s="53">
        <v>80</v>
      </c>
      <c r="M957" s="52">
        <f t="shared" si="193"/>
        <v>306857.39</v>
      </c>
      <c r="N957" s="52">
        <v>0</v>
      </c>
      <c r="O957" s="52">
        <v>0</v>
      </c>
      <c r="P957" s="52">
        <v>0</v>
      </c>
      <c r="Q957" s="52">
        <f>'Таблица 3 '!C948</f>
        <v>306857.39</v>
      </c>
      <c r="R957" s="52">
        <f t="shared" si="194"/>
        <v>306857.39</v>
      </c>
      <c r="S957" s="52">
        <v>0</v>
      </c>
      <c r="T957" s="54">
        <f t="shared" si="195"/>
        <v>81.975099511126544</v>
      </c>
      <c r="U957" s="54">
        <f t="shared" si="196"/>
        <v>81.975099511126544</v>
      </c>
      <c r="V957" s="56" t="s">
        <v>704</v>
      </c>
      <c r="W957" s="57"/>
    </row>
    <row r="958" spans="1:23" s="40" customFormat="1" ht="23.45" customHeight="1" x14ac:dyDescent="0.25">
      <c r="A958" s="329" t="s">
        <v>240</v>
      </c>
      <c r="B958" s="329"/>
      <c r="C958" s="42" t="s">
        <v>38</v>
      </c>
      <c r="D958" s="42" t="s">
        <v>38</v>
      </c>
      <c r="E958" s="42" t="s">
        <v>38</v>
      </c>
      <c r="F958" s="42" t="s">
        <v>38</v>
      </c>
      <c r="G958" s="43" t="s">
        <v>38</v>
      </c>
      <c r="H958" s="43" t="s">
        <v>38</v>
      </c>
      <c r="I958" s="44">
        <f t="shared" ref="I958:S958" si="197">SUM(I959:I964)</f>
        <v>5493.18</v>
      </c>
      <c r="J958" s="44">
        <f t="shared" si="197"/>
        <v>4875.4699999999993</v>
      </c>
      <c r="K958" s="44">
        <f t="shared" si="197"/>
        <v>4257</v>
      </c>
      <c r="L958" s="45">
        <f t="shared" si="197"/>
        <v>191</v>
      </c>
      <c r="M958" s="44">
        <f t="shared" si="197"/>
        <v>3208164.98</v>
      </c>
      <c r="N958" s="44">
        <f t="shared" si="197"/>
        <v>0</v>
      </c>
      <c r="O958" s="44">
        <f t="shared" si="197"/>
        <v>0</v>
      </c>
      <c r="P958" s="44">
        <f t="shared" si="197"/>
        <v>0</v>
      </c>
      <c r="Q958" s="44">
        <f t="shared" si="197"/>
        <v>3208164.98</v>
      </c>
      <c r="R958" s="44">
        <f t="shared" si="197"/>
        <v>3208164.98</v>
      </c>
      <c r="S958" s="44">
        <f t="shared" si="197"/>
        <v>0</v>
      </c>
      <c r="T958" s="46" t="s">
        <v>39</v>
      </c>
      <c r="U958" s="46" t="s">
        <v>39</v>
      </c>
      <c r="V958" s="47" t="s">
        <v>39</v>
      </c>
      <c r="W958" s="57"/>
    </row>
    <row r="959" spans="1:23" s="48" customFormat="1" ht="45" x14ac:dyDescent="0.25">
      <c r="A959" s="49">
        <v>1</v>
      </c>
      <c r="B959" s="50" t="s">
        <v>886</v>
      </c>
      <c r="C959" s="49" t="s">
        <v>42</v>
      </c>
      <c r="D959" s="49" t="s">
        <v>887</v>
      </c>
      <c r="E959" s="49" t="s">
        <v>39</v>
      </c>
      <c r="F959" s="49" t="s">
        <v>64</v>
      </c>
      <c r="G959" s="51">
        <v>3</v>
      </c>
      <c r="H959" s="51">
        <v>1</v>
      </c>
      <c r="I959" s="52">
        <v>760.81</v>
      </c>
      <c r="J959" s="52">
        <v>727.02</v>
      </c>
      <c r="K959" s="52">
        <v>616.72</v>
      </c>
      <c r="L959" s="53">
        <v>22</v>
      </c>
      <c r="M959" s="52">
        <f t="shared" ref="M959:M964" si="198">SUM(N959:Q959)</f>
        <v>128174.39999999999</v>
      </c>
      <c r="N959" s="52">
        <v>0</v>
      </c>
      <c r="O959" s="52">
        <v>0</v>
      </c>
      <c r="P959" s="52">
        <v>0</v>
      </c>
      <c r="Q959" s="52">
        <f>'Таблица 3 '!C950</f>
        <v>128174.39999999999</v>
      </c>
      <c r="R959" s="52">
        <f t="shared" ref="R959:R964" si="199">Q959</f>
        <v>128174.39999999999</v>
      </c>
      <c r="S959" s="52">
        <v>0</v>
      </c>
      <c r="T959" s="54">
        <f t="shared" si="195"/>
        <v>176.30106461995544</v>
      </c>
      <c r="U959" s="54">
        <v>501.38</v>
      </c>
      <c r="V959" s="56" t="s">
        <v>704</v>
      </c>
      <c r="W959" s="57"/>
    </row>
    <row r="960" spans="1:23" s="48" customFormat="1" ht="45" x14ac:dyDescent="0.25">
      <c r="A960" s="49">
        <v>2</v>
      </c>
      <c r="B960" s="50" t="s">
        <v>888</v>
      </c>
      <c r="C960" s="49" t="s">
        <v>42</v>
      </c>
      <c r="D960" s="49" t="s">
        <v>129</v>
      </c>
      <c r="E960" s="49" t="s">
        <v>39</v>
      </c>
      <c r="F960" s="49" t="s">
        <v>64</v>
      </c>
      <c r="G960" s="51">
        <v>2</v>
      </c>
      <c r="H960" s="51">
        <v>2</v>
      </c>
      <c r="I960" s="52">
        <v>474.12</v>
      </c>
      <c r="J960" s="52">
        <v>410.39</v>
      </c>
      <c r="K960" s="52">
        <v>410.39</v>
      </c>
      <c r="L960" s="53">
        <v>16</v>
      </c>
      <c r="M960" s="52">
        <f t="shared" si="198"/>
        <v>137471.06</v>
      </c>
      <c r="N960" s="52">
        <v>0</v>
      </c>
      <c r="O960" s="52">
        <v>0</v>
      </c>
      <c r="P960" s="52">
        <v>0</v>
      </c>
      <c r="Q960" s="52">
        <f>'Таблица 3 '!C951</f>
        <v>137471.06</v>
      </c>
      <c r="R960" s="52">
        <f t="shared" si="199"/>
        <v>137471.06</v>
      </c>
      <c r="S960" s="52">
        <v>0</v>
      </c>
      <c r="T960" s="54">
        <f t="shared" si="195"/>
        <v>334.97663198421014</v>
      </c>
      <c r="U960" s="54">
        <v>2645.71</v>
      </c>
      <c r="V960" s="56" t="s">
        <v>704</v>
      </c>
      <c r="W960" s="57"/>
    </row>
    <row r="961" spans="1:23" s="48" customFormat="1" ht="45" x14ac:dyDescent="0.25">
      <c r="A961" s="49">
        <v>3</v>
      </c>
      <c r="B961" s="50" t="s">
        <v>590</v>
      </c>
      <c r="C961" s="49" t="s">
        <v>42</v>
      </c>
      <c r="D961" s="49">
        <v>1979</v>
      </c>
      <c r="E961" s="49">
        <v>2019</v>
      </c>
      <c r="F961" s="49" t="s">
        <v>64</v>
      </c>
      <c r="G961" s="51">
        <v>2</v>
      </c>
      <c r="H961" s="51">
        <v>2</v>
      </c>
      <c r="I961" s="52">
        <v>663.72</v>
      </c>
      <c r="J961" s="52">
        <v>515.88</v>
      </c>
      <c r="K961" s="52">
        <v>428.88</v>
      </c>
      <c r="L961" s="53">
        <v>23</v>
      </c>
      <c r="M961" s="52">
        <f t="shared" si="198"/>
        <v>1981982.4</v>
      </c>
      <c r="N961" s="52">
        <v>0</v>
      </c>
      <c r="O961" s="52">
        <v>0</v>
      </c>
      <c r="P961" s="52">
        <v>0</v>
      </c>
      <c r="Q961" s="52">
        <f>'Таблица 3 '!C952</f>
        <v>1981982.4</v>
      </c>
      <c r="R961" s="52">
        <f t="shared" si="199"/>
        <v>1981982.4</v>
      </c>
      <c r="S961" s="52">
        <v>0</v>
      </c>
      <c r="T961" s="54">
        <f t="shared" si="195"/>
        <v>3841.9446382879737</v>
      </c>
      <c r="U961" s="54">
        <v>9016.6442389703025</v>
      </c>
      <c r="V961" s="56" t="s">
        <v>704</v>
      </c>
      <c r="W961" s="57"/>
    </row>
    <row r="962" spans="1:23" s="48" customFormat="1" ht="45" x14ac:dyDescent="0.25">
      <c r="A962" s="49">
        <v>4</v>
      </c>
      <c r="B962" s="50" t="s">
        <v>591</v>
      </c>
      <c r="C962" s="49" t="s">
        <v>42</v>
      </c>
      <c r="D962" s="49">
        <v>1972</v>
      </c>
      <c r="E962" s="49" t="s">
        <v>39</v>
      </c>
      <c r="F962" s="49" t="s">
        <v>64</v>
      </c>
      <c r="G962" s="51">
        <v>2</v>
      </c>
      <c r="H962" s="51">
        <v>2</v>
      </c>
      <c r="I962" s="52">
        <v>774.4</v>
      </c>
      <c r="J962" s="52">
        <v>730.98</v>
      </c>
      <c r="K962" s="52">
        <v>730.98</v>
      </c>
      <c r="L962" s="53">
        <v>28</v>
      </c>
      <c r="M962" s="52">
        <f t="shared" si="198"/>
        <v>454077.12</v>
      </c>
      <c r="N962" s="52">
        <v>0</v>
      </c>
      <c r="O962" s="52">
        <v>0</v>
      </c>
      <c r="P962" s="52">
        <v>0</v>
      </c>
      <c r="Q962" s="52">
        <f>'Таблица 3 '!C953</f>
        <v>454077.12</v>
      </c>
      <c r="R962" s="52">
        <f t="shared" si="199"/>
        <v>454077.12</v>
      </c>
      <c r="S962" s="52">
        <v>0</v>
      </c>
      <c r="T962" s="54">
        <f t="shared" si="195"/>
        <v>621.18952638923088</v>
      </c>
      <c r="U962" s="54">
        <v>545.24952803086262</v>
      </c>
      <c r="V962" s="56" t="s">
        <v>704</v>
      </c>
      <c r="W962" s="57"/>
    </row>
    <row r="963" spans="1:23" s="48" customFormat="1" ht="45" x14ac:dyDescent="0.25">
      <c r="A963" s="49">
        <v>5</v>
      </c>
      <c r="B963" s="50" t="s">
        <v>889</v>
      </c>
      <c r="C963" s="49" t="s">
        <v>42</v>
      </c>
      <c r="D963" s="49" t="s">
        <v>103</v>
      </c>
      <c r="E963" s="49" t="s">
        <v>39</v>
      </c>
      <c r="F963" s="49" t="s">
        <v>64</v>
      </c>
      <c r="G963" s="51">
        <v>2</v>
      </c>
      <c r="H963" s="51">
        <v>3</v>
      </c>
      <c r="I963" s="52">
        <v>1106.2</v>
      </c>
      <c r="J963" s="52">
        <v>925.64</v>
      </c>
      <c r="K963" s="52">
        <v>727.51</v>
      </c>
      <c r="L963" s="53">
        <v>40</v>
      </c>
      <c r="M963" s="52">
        <f t="shared" si="198"/>
        <v>172242</v>
      </c>
      <c r="N963" s="52">
        <v>0</v>
      </c>
      <c r="O963" s="52">
        <v>0</v>
      </c>
      <c r="P963" s="52">
        <v>0</v>
      </c>
      <c r="Q963" s="52">
        <f>'Таблица 3 '!C954</f>
        <v>172242</v>
      </c>
      <c r="R963" s="52">
        <f t="shared" si="199"/>
        <v>172242</v>
      </c>
      <c r="S963" s="52">
        <v>0</v>
      </c>
      <c r="T963" s="54">
        <f t="shared" si="195"/>
        <v>186.07882113996803</v>
      </c>
      <c r="U963" s="54">
        <v>501.38</v>
      </c>
      <c r="V963" s="56" t="s">
        <v>704</v>
      </c>
      <c r="W963" s="57"/>
    </row>
    <row r="964" spans="1:23" s="48" customFormat="1" ht="45" x14ac:dyDescent="0.25">
      <c r="A964" s="49">
        <v>6</v>
      </c>
      <c r="B964" s="50" t="s">
        <v>890</v>
      </c>
      <c r="C964" s="49" t="s">
        <v>42</v>
      </c>
      <c r="D964" s="49" t="s">
        <v>887</v>
      </c>
      <c r="E964" s="49" t="s">
        <v>39</v>
      </c>
      <c r="F964" s="49" t="s">
        <v>64</v>
      </c>
      <c r="G964" s="51">
        <v>3</v>
      </c>
      <c r="H964" s="51">
        <v>3</v>
      </c>
      <c r="I964" s="52">
        <v>1713.93</v>
      </c>
      <c r="J964" s="52">
        <v>1565.56</v>
      </c>
      <c r="K964" s="52">
        <v>1342.52</v>
      </c>
      <c r="L964" s="53">
        <v>62</v>
      </c>
      <c r="M964" s="52">
        <f t="shared" si="198"/>
        <v>334218</v>
      </c>
      <c r="N964" s="52">
        <v>0</v>
      </c>
      <c r="O964" s="52">
        <v>0</v>
      </c>
      <c r="P964" s="52">
        <v>0</v>
      </c>
      <c r="Q964" s="52">
        <f>'Таблица 3 '!C955</f>
        <v>334218</v>
      </c>
      <c r="R964" s="52">
        <f t="shared" si="199"/>
        <v>334218</v>
      </c>
      <c r="S964" s="52">
        <v>0</v>
      </c>
      <c r="T964" s="54">
        <f t="shared" si="195"/>
        <v>213.48143795191498</v>
      </c>
      <c r="U964" s="54">
        <v>501.38</v>
      </c>
      <c r="V964" s="56" t="s">
        <v>704</v>
      </c>
      <c r="W964" s="57"/>
    </row>
    <row r="965" spans="1:23" s="40" customFormat="1" ht="22.15" customHeight="1" x14ac:dyDescent="0.25">
      <c r="A965" s="329" t="s">
        <v>592</v>
      </c>
      <c r="B965" s="329"/>
      <c r="C965" s="42" t="s">
        <v>38</v>
      </c>
      <c r="D965" s="42" t="s">
        <v>38</v>
      </c>
      <c r="E965" s="42" t="s">
        <v>38</v>
      </c>
      <c r="F965" s="42" t="s">
        <v>38</v>
      </c>
      <c r="G965" s="43" t="s">
        <v>38</v>
      </c>
      <c r="H965" s="43" t="s">
        <v>38</v>
      </c>
      <c r="I965" s="44">
        <f t="shared" ref="I965:S965" si="200">SUM(I966:I968)</f>
        <v>14802</v>
      </c>
      <c r="J965" s="44">
        <f t="shared" si="200"/>
        <v>10933.939999999999</v>
      </c>
      <c r="K965" s="44">
        <f t="shared" si="200"/>
        <v>10178.780000000001</v>
      </c>
      <c r="L965" s="45">
        <f t="shared" si="200"/>
        <v>540</v>
      </c>
      <c r="M965" s="44">
        <f t="shared" si="200"/>
        <v>7576168.3999999994</v>
      </c>
      <c r="N965" s="44">
        <f t="shared" si="200"/>
        <v>0</v>
      </c>
      <c r="O965" s="44">
        <f t="shared" si="200"/>
        <v>0</v>
      </c>
      <c r="P965" s="44">
        <f t="shared" si="200"/>
        <v>0</v>
      </c>
      <c r="Q965" s="44">
        <f t="shared" si="200"/>
        <v>7576168.3999999994</v>
      </c>
      <c r="R965" s="44">
        <f t="shared" si="200"/>
        <v>7576168.3999999994</v>
      </c>
      <c r="S965" s="44">
        <f t="shared" si="200"/>
        <v>0</v>
      </c>
      <c r="T965" s="46" t="s">
        <v>39</v>
      </c>
      <c r="U965" s="46" t="s">
        <v>39</v>
      </c>
      <c r="V965" s="47" t="s">
        <v>39</v>
      </c>
      <c r="W965" s="57"/>
    </row>
    <row r="966" spans="1:23" s="48" customFormat="1" ht="45" x14ac:dyDescent="0.25">
      <c r="A966" s="49">
        <v>1</v>
      </c>
      <c r="B966" s="50" t="s">
        <v>891</v>
      </c>
      <c r="C966" s="49" t="s">
        <v>42</v>
      </c>
      <c r="D966" s="49" t="s">
        <v>408</v>
      </c>
      <c r="E966" s="49" t="s">
        <v>39</v>
      </c>
      <c r="F966" s="49" t="s">
        <v>64</v>
      </c>
      <c r="G966" s="51">
        <v>4</v>
      </c>
      <c r="H966" s="51">
        <v>1</v>
      </c>
      <c r="I966" s="52">
        <v>1050</v>
      </c>
      <c r="J966" s="52">
        <v>820.5</v>
      </c>
      <c r="K966" s="52">
        <v>775.3</v>
      </c>
      <c r="L966" s="53">
        <v>40</v>
      </c>
      <c r="M966" s="52">
        <f t="shared" ref="M966:M968" si="201">SUM(N966:Q966)</f>
        <v>1418366.08</v>
      </c>
      <c r="N966" s="52">
        <v>0</v>
      </c>
      <c r="O966" s="52">
        <v>0</v>
      </c>
      <c r="P966" s="52">
        <v>0</v>
      </c>
      <c r="Q966" s="52">
        <f>'Таблица 3 '!C957</f>
        <v>1418366.08</v>
      </c>
      <c r="R966" s="52">
        <f t="shared" ref="R966:R968" si="202">Q966</f>
        <v>1418366.08</v>
      </c>
      <c r="S966" s="52">
        <v>0</v>
      </c>
      <c r="T966" s="54">
        <f t="shared" si="195"/>
        <v>1728.6606703229738</v>
      </c>
      <c r="U966" s="54">
        <f t="shared" si="196"/>
        <v>1728.6606703229738</v>
      </c>
      <c r="V966" s="56" t="s">
        <v>704</v>
      </c>
      <c r="W966" s="57"/>
    </row>
    <row r="967" spans="1:23" s="48" customFormat="1" ht="45" x14ac:dyDescent="0.25">
      <c r="A967" s="49">
        <v>2</v>
      </c>
      <c r="B967" s="50" t="s">
        <v>892</v>
      </c>
      <c r="C967" s="49" t="s">
        <v>42</v>
      </c>
      <c r="D967" s="49" t="s">
        <v>318</v>
      </c>
      <c r="E967" s="49" t="s">
        <v>39</v>
      </c>
      <c r="F967" s="49" t="s">
        <v>49</v>
      </c>
      <c r="G967" s="51">
        <v>5</v>
      </c>
      <c r="H967" s="51">
        <v>6</v>
      </c>
      <c r="I967" s="52">
        <v>5990</v>
      </c>
      <c r="J967" s="52">
        <v>4308.25</v>
      </c>
      <c r="K967" s="52">
        <v>3844.09</v>
      </c>
      <c r="L967" s="53">
        <v>202</v>
      </c>
      <c r="M967" s="52">
        <f t="shared" si="201"/>
        <v>928387</v>
      </c>
      <c r="N967" s="52">
        <v>0</v>
      </c>
      <c r="O967" s="52">
        <v>0</v>
      </c>
      <c r="P967" s="52">
        <v>0</v>
      </c>
      <c r="Q967" s="52">
        <f>'Таблица 3 '!C958</f>
        <v>928387</v>
      </c>
      <c r="R967" s="52">
        <f t="shared" si="202"/>
        <v>928387</v>
      </c>
      <c r="S967" s="52">
        <v>0</v>
      </c>
      <c r="T967" s="54">
        <f t="shared" si="195"/>
        <v>215.49051238902106</v>
      </c>
      <c r="U967" s="54">
        <f t="shared" si="196"/>
        <v>215.49051238902106</v>
      </c>
      <c r="V967" s="56" t="s">
        <v>704</v>
      </c>
      <c r="W967" s="57"/>
    </row>
    <row r="968" spans="1:23" s="48" customFormat="1" ht="45" x14ac:dyDescent="0.25">
      <c r="A968" s="49">
        <v>3</v>
      </c>
      <c r="B968" s="50" t="s">
        <v>893</v>
      </c>
      <c r="C968" s="49" t="s">
        <v>42</v>
      </c>
      <c r="D968" s="49" t="s">
        <v>408</v>
      </c>
      <c r="E968" s="49" t="s">
        <v>39</v>
      </c>
      <c r="F968" s="49" t="s">
        <v>49</v>
      </c>
      <c r="G968" s="51">
        <v>5</v>
      </c>
      <c r="H968" s="51">
        <v>8</v>
      </c>
      <c r="I968" s="52">
        <v>7762</v>
      </c>
      <c r="J968" s="52">
        <v>5805.19</v>
      </c>
      <c r="K968" s="52">
        <v>5559.39</v>
      </c>
      <c r="L968" s="53">
        <v>298</v>
      </c>
      <c r="M968" s="52">
        <f t="shared" si="201"/>
        <v>5229415.3199999994</v>
      </c>
      <c r="N968" s="52">
        <v>0</v>
      </c>
      <c r="O968" s="52">
        <v>0</v>
      </c>
      <c r="P968" s="52">
        <v>0</v>
      </c>
      <c r="Q968" s="52">
        <f>'Таблица 3 '!C959</f>
        <v>5229415.3199999994</v>
      </c>
      <c r="R968" s="52">
        <f t="shared" si="202"/>
        <v>5229415.3199999994</v>
      </c>
      <c r="S968" s="52">
        <v>0</v>
      </c>
      <c r="T968" s="54">
        <f t="shared" si="195"/>
        <v>900.81725490466283</v>
      </c>
      <c r="U968" s="54">
        <f t="shared" si="196"/>
        <v>900.81725490466283</v>
      </c>
      <c r="V968" s="56" t="s">
        <v>704</v>
      </c>
      <c r="W968" s="57"/>
    </row>
    <row r="969" spans="1:23" s="40" customFormat="1" ht="25.9" customHeight="1" x14ac:dyDescent="0.25">
      <c r="A969" s="329" t="s">
        <v>242</v>
      </c>
      <c r="B969" s="329"/>
      <c r="C969" s="42" t="s">
        <v>38</v>
      </c>
      <c r="D969" s="42" t="s">
        <v>38</v>
      </c>
      <c r="E969" s="42" t="s">
        <v>38</v>
      </c>
      <c r="F969" s="42" t="s">
        <v>38</v>
      </c>
      <c r="G969" s="43" t="s">
        <v>38</v>
      </c>
      <c r="H969" s="43" t="s">
        <v>38</v>
      </c>
      <c r="I969" s="44">
        <f t="shared" ref="I969:S969" si="203">SUM(I970:I972)</f>
        <v>2751.12</v>
      </c>
      <c r="J969" s="44">
        <f t="shared" si="203"/>
        <v>2751.12</v>
      </c>
      <c r="K969" s="44">
        <f t="shared" si="203"/>
        <v>2440.5100000000002</v>
      </c>
      <c r="L969" s="45">
        <f t="shared" si="203"/>
        <v>93</v>
      </c>
      <c r="M969" s="44">
        <f t="shared" si="203"/>
        <v>15173750.840000002</v>
      </c>
      <c r="N969" s="44">
        <f t="shared" si="203"/>
        <v>0</v>
      </c>
      <c r="O969" s="44">
        <f t="shared" si="203"/>
        <v>0</v>
      </c>
      <c r="P969" s="44">
        <f t="shared" si="203"/>
        <v>0</v>
      </c>
      <c r="Q969" s="44">
        <f t="shared" si="203"/>
        <v>15173750.840000002</v>
      </c>
      <c r="R969" s="44">
        <f t="shared" si="203"/>
        <v>15173750.840000002</v>
      </c>
      <c r="S969" s="44">
        <f t="shared" si="203"/>
        <v>0</v>
      </c>
      <c r="T969" s="46" t="s">
        <v>39</v>
      </c>
      <c r="U969" s="46" t="s">
        <v>39</v>
      </c>
      <c r="V969" s="47" t="s">
        <v>39</v>
      </c>
      <c r="W969" s="57"/>
    </row>
    <row r="970" spans="1:23" s="48" customFormat="1" ht="45" x14ac:dyDescent="0.25">
      <c r="A970" s="49">
        <v>1</v>
      </c>
      <c r="B970" s="50" t="s">
        <v>596</v>
      </c>
      <c r="C970" s="49" t="s">
        <v>42</v>
      </c>
      <c r="D970" s="49" t="s">
        <v>312</v>
      </c>
      <c r="E970" s="49" t="s">
        <v>39</v>
      </c>
      <c r="F970" s="49" t="s">
        <v>39</v>
      </c>
      <c r="G970" s="51">
        <v>2</v>
      </c>
      <c r="H970" s="51">
        <v>2</v>
      </c>
      <c r="I970" s="52">
        <v>791.68</v>
      </c>
      <c r="J970" s="52">
        <v>791.68</v>
      </c>
      <c r="K970" s="52">
        <v>637.98</v>
      </c>
      <c r="L970" s="53">
        <v>24</v>
      </c>
      <c r="M970" s="52">
        <f t="shared" ref="M970:M972" si="204">SUM(N970:Q970)</f>
        <v>5438235.1600000001</v>
      </c>
      <c r="N970" s="52">
        <v>0</v>
      </c>
      <c r="O970" s="52">
        <v>0</v>
      </c>
      <c r="P970" s="52">
        <v>0</v>
      </c>
      <c r="Q970" s="52">
        <f>'Таблица 3 '!C961</f>
        <v>5438235.1600000001</v>
      </c>
      <c r="R970" s="52">
        <f t="shared" ref="R970:R972" si="205">Q970</f>
        <v>5438235.1600000001</v>
      </c>
      <c r="S970" s="52">
        <v>0</v>
      </c>
      <c r="T970" s="54">
        <f t="shared" si="195"/>
        <v>6869.2339834276481</v>
      </c>
      <c r="U970" s="54">
        <f t="shared" si="196"/>
        <v>6869.2339834276481</v>
      </c>
      <c r="V970" s="56" t="s">
        <v>704</v>
      </c>
      <c r="W970" s="57"/>
    </row>
    <row r="971" spans="1:23" s="48" customFormat="1" ht="45" x14ac:dyDescent="0.25">
      <c r="A971" s="49">
        <v>2</v>
      </c>
      <c r="B971" s="50" t="s">
        <v>597</v>
      </c>
      <c r="C971" s="49" t="s">
        <v>42</v>
      </c>
      <c r="D971" s="49">
        <v>1976</v>
      </c>
      <c r="E971" s="49" t="s">
        <v>39</v>
      </c>
      <c r="F971" s="49" t="s">
        <v>39</v>
      </c>
      <c r="G971" s="51">
        <v>2</v>
      </c>
      <c r="H971" s="51">
        <v>2</v>
      </c>
      <c r="I971" s="52">
        <v>1146.1500000000001</v>
      </c>
      <c r="J971" s="52">
        <v>1146.1500000000001</v>
      </c>
      <c r="K971" s="52">
        <v>1096.6400000000001</v>
      </c>
      <c r="L971" s="53">
        <v>49</v>
      </c>
      <c r="M971" s="52">
        <f t="shared" si="204"/>
        <v>5580135.2800000003</v>
      </c>
      <c r="N971" s="52">
        <v>0</v>
      </c>
      <c r="O971" s="52">
        <v>0</v>
      </c>
      <c r="P971" s="52">
        <v>0</v>
      </c>
      <c r="Q971" s="52">
        <f>'Таблица 3 '!C962</f>
        <v>5580135.2800000003</v>
      </c>
      <c r="R971" s="52">
        <f t="shared" si="205"/>
        <v>5580135.2800000003</v>
      </c>
      <c r="S971" s="52">
        <v>0</v>
      </c>
      <c r="T971" s="54">
        <f t="shared" si="195"/>
        <v>4868.590742921956</v>
      </c>
      <c r="U971" s="54">
        <f t="shared" si="196"/>
        <v>4868.590742921956</v>
      </c>
      <c r="V971" s="56" t="s">
        <v>704</v>
      </c>
      <c r="W971" s="57"/>
    </row>
    <row r="972" spans="1:23" s="48" customFormat="1" ht="45" x14ac:dyDescent="0.25">
      <c r="A972" s="49">
        <v>3</v>
      </c>
      <c r="B972" s="50" t="s">
        <v>599</v>
      </c>
      <c r="C972" s="49" t="s">
        <v>42</v>
      </c>
      <c r="D972" s="49" t="s">
        <v>894</v>
      </c>
      <c r="E972" s="49" t="s">
        <v>39</v>
      </c>
      <c r="F972" s="49" t="s">
        <v>39</v>
      </c>
      <c r="G972" s="51">
        <v>2</v>
      </c>
      <c r="H972" s="51">
        <v>2</v>
      </c>
      <c r="I972" s="52">
        <v>813.29</v>
      </c>
      <c r="J972" s="52">
        <v>813.29</v>
      </c>
      <c r="K972" s="52">
        <v>705.89</v>
      </c>
      <c r="L972" s="53">
        <v>20</v>
      </c>
      <c r="M972" s="52">
        <f t="shared" si="204"/>
        <v>4155380.4</v>
      </c>
      <c r="N972" s="52">
        <v>0</v>
      </c>
      <c r="O972" s="52">
        <v>0</v>
      </c>
      <c r="P972" s="52">
        <v>0</v>
      </c>
      <c r="Q972" s="52">
        <f>'Таблица 3 '!C963</f>
        <v>4155380.4</v>
      </c>
      <c r="R972" s="52">
        <f t="shared" si="205"/>
        <v>4155380.4</v>
      </c>
      <c r="S972" s="52">
        <v>0</v>
      </c>
      <c r="T972" s="54">
        <f t="shared" si="195"/>
        <v>5109.3464815748384</v>
      </c>
      <c r="U972" s="54">
        <f t="shared" si="196"/>
        <v>5109.3464815748384</v>
      </c>
      <c r="V972" s="56" t="s">
        <v>704</v>
      </c>
      <c r="W972" s="57"/>
    </row>
    <row r="973" spans="1:23" s="40" customFormat="1" ht="22.15" customHeight="1" x14ac:dyDescent="0.25">
      <c r="A973" s="329" t="s">
        <v>601</v>
      </c>
      <c r="B973" s="329"/>
      <c r="C973" s="42" t="s">
        <v>38</v>
      </c>
      <c r="D973" s="42" t="s">
        <v>38</v>
      </c>
      <c r="E973" s="42" t="s">
        <v>38</v>
      </c>
      <c r="F973" s="42" t="s">
        <v>38</v>
      </c>
      <c r="G973" s="43" t="s">
        <v>38</v>
      </c>
      <c r="H973" s="43" t="s">
        <v>38</v>
      </c>
      <c r="I973" s="44">
        <f t="shared" ref="I973:S973" si="206">SUM(I974:I988)</f>
        <v>19369.539999999997</v>
      </c>
      <c r="J973" s="44">
        <f t="shared" si="206"/>
        <v>16416.400000000001</v>
      </c>
      <c r="K973" s="44">
        <f t="shared" si="206"/>
        <v>15325.600000000002</v>
      </c>
      <c r="L973" s="45">
        <f t="shared" si="206"/>
        <v>652</v>
      </c>
      <c r="M973" s="44">
        <f t="shared" si="206"/>
        <v>37312146.828999996</v>
      </c>
      <c r="N973" s="44">
        <f t="shared" si="206"/>
        <v>0</v>
      </c>
      <c r="O973" s="44">
        <f t="shared" si="206"/>
        <v>0</v>
      </c>
      <c r="P973" s="44">
        <f t="shared" si="206"/>
        <v>0</v>
      </c>
      <c r="Q973" s="44">
        <f t="shared" si="206"/>
        <v>37312146.828999996</v>
      </c>
      <c r="R973" s="44">
        <f t="shared" si="206"/>
        <v>37312146.828999996</v>
      </c>
      <c r="S973" s="44">
        <f t="shared" si="206"/>
        <v>0</v>
      </c>
      <c r="T973" s="46" t="s">
        <v>39</v>
      </c>
      <c r="U973" s="46" t="s">
        <v>39</v>
      </c>
      <c r="V973" s="47" t="s">
        <v>39</v>
      </c>
      <c r="W973" s="57"/>
    </row>
    <row r="974" spans="1:23" s="48" customFormat="1" ht="45" x14ac:dyDescent="0.25">
      <c r="A974" s="49">
        <v>1</v>
      </c>
      <c r="B974" s="50" t="s">
        <v>343</v>
      </c>
      <c r="C974" s="49" t="s">
        <v>42</v>
      </c>
      <c r="D974" s="49">
        <v>1980</v>
      </c>
      <c r="E974" s="49" t="s">
        <v>39</v>
      </c>
      <c r="F974" s="49" t="s">
        <v>43</v>
      </c>
      <c r="G974" s="51">
        <v>2</v>
      </c>
      <c r="H974" s="51">
        <v>3</v>
      </c>
      <c r="I974" s="52">
        <v>1321.8</v>
      </c>
      <c r="J974" s="52">
        <v>969</v>
      </c>
      <c r="K974" s="52">
        <v>969</v>
      </c>
      <c r="L974" s="53">
        <v>40</v>
      </c>
      <c r="M974" s="52">
        <f t="shared" ref="M974:M988" si="207">SUM(N974:Q974)</f>
        <v>665579.31999999995</v>
      </c>
      <c r="N974" s="52">
        <v>0</v>
      </c>
      <c r="O974" s="52">
        <v>0</v>
      </c>
      <c r="P974" s="52">
        <v>0</v>
      </c>
      <c r="Q974" s="52">
        <f>'Таблица 3 '!C965</f>
        <v>665579.31999999995</v>
      </c>
      <c r="R974" s="52">
        <f t="shared" ref="R974:R988" si="208">Q974</f>
        <v>665579.31999999995</v>
      </c>
      <c r="S974" s="52">
        <v>0</v>
      </c>
      <c r="T974" s="54">
        <f t="shared" si="195"/>
        <v>686.87236326109382</v>
      </c>
      <c r="U974" s="54">
        <v>734.62</v>
      </c>
      <c r="V974" s="56" t="s">
        <v>704</v>
      </c>
      <c r="W974" s="57"/>
    </row>
    <row r="975" spans="1:23" s="48" customFormat="1" ht="45" x14ac:dyDescent="0.25">
      <c r="A975" s="49">
        <v>2</v>
      </c>
      <c r="B975" s="50" t="s">
        <v>344</v>
      </c>
      <c r="C975" s="49" t="s">
        <v>42</v>
      </c>
      <c r="D975" s="49">
        <v>1955</v>
      </c>
      <c r="E975" s="49" t="s">
        <v>39</v>
      </c>
      <c r="F975" s="49" t="s">
        <v>43</v>
      </c>
      <c r="G975" s="51">
        <v>2</v>
      </c>
      <c r="H975" s="51">
        <v>2</v>
      </c>
      <c r="I975" s="52">
        <v>472.2</v>
      </c>
      <c r="J975" s="52">
        <v>443</v>
      </c>
      <c r="K975" s="52">
        <v>443</v>
      </c>
      <c r="L975" s="53">
        <v>13</v>
      </c>
      <c r="M975" s="52">
        <f t="shared" si="207"/>
        <v>681895.5</v>
      </c>
      <c r="N975" s="52">
        <v>0</v>
      </c>
      <c r="O975" s="52">
        <v>0</v>
      </c>
      <c r="P975" s="52">
        <v>0</v>
      </c>
      <c r="Q975" s="52">
        <f>'Таблица 3 '!C966</f>
        <v>681895.5</v>
      </c>
      <c r="R975" s="52">
        <f t="shared" si="208"/>
        <v>681895.5</v>
      </c>
      <c r="S975" s="52">
        <v>0</v>
      </c>
      <c r="T975" s="54">
        <f t="shared" si="195"/>
        <v>1539.2674943566592</v>
      </c>
      <c r="U975" s="54">
        <v>1539.2674943566592</v>
      </c>
      <c r="V975" s="56" t="s">
        <v>704</v>
      </c>
      <c r="W975" s="57"/>
    </row>
    <row r="976" spans="1:23" s="48" customFormat="1" ht="45" x14ac:dyDescent="0.25">
      <c r="A976" s="49">
        <v>3</v>
      </c>
      <c r="B976" s="50" t="s">
        <v>613</v>
      </c>
      <c r="C976" s="49" t="s">
        <v>42</v>
      </c>
      <c r="D976" s="49">
        <v>1964</v>
      </c>
      <c r="E976" s="49">
        <v>2018</v>
      </c>
      <c r="F976" s="49" t="s">
        <v>64</v>
      </c>
      <c r="G976" s="51">
        <v>3</v>
      </c>
      <c r="H976" s="51">
        <v>2</v>
      </c>
      <c r="I976" s="52">
        <v>952.4</v>
      </c>
      <c r="J976" s="52">
        <v>949.1</v>
      </c>
      <c r="K976" s="52">
        <v>906.9</v>
      </c>
      <c r="L976" s="53">
        <v>41</v>
      </c>
      <c r="M976" s="52">
        <f t="shared" si="207"/>
        <v>180390</v>
      </c>
      <c r="N976" s="52">
        <v>0</v>
      </c>
      <c r="O976" s="52">
        <v>0</v>
      </c>
      <c r="P976" s="52">
        <v>0</v>
      </c>
      <c r="Q976" s="52">
        <f>'Таблица 3 '!C967</f>
        <v>180390</v>
      </c>
      <c r="R976" s="52">
        <f t="shared" si="208"/>
        <v>180390</v>
      </c>
      <c r="S976" s="52">
        <v>0</v>
      </c>
      <c r="T976" s="54">
        <f t="shared" si="195"/>
        <v>190.06427141502476</v>
      </c>
      <c r="U976" s="54">
        <f t="shared" si="196"/>
        <v>190.06427141502476</v>
      </c>
      <c r="V976" s="56" t="s">
        <v>704</v>
      </c>
      <c r="W976" s="57"/>
    </row>
    <row r="977" spans="1:23" s="48" customFormat="1" ht="45" x14ac:dyDescent="0.25">
      <c r="A977" s="49">
        <v>4</v>
      </c>
      <c r="B977" s="50" t="s">
        <v>346</v>
      </c>
      <c r="C977" s="49" t="s">
        <v>42</v>
      </c>
      <c r="D977" s="49">
        <v>1957</v>
      </c>
      <c r="E977" s="49">
        <v>2019</v>
      </c>
      <c r="F977" s="49" t="s">
        <v>64</v>
      </c>
      <c r="G977" s="51">
        <v>2</v>
      </c>
      <c r="H977" s="51">
        <v>2</v>
      </c>
      <c r="I977" s="52">
        <v>896</v>
      </c>
      <c r="J977" s="52">
        <v>830</v>
      </c>
      <c r="K977" s="52">
        <v>830</v>
      </c>
      <c r="L977" s="53">
        <v>25</v>
      </c>
      <c r="M977" s="52">
        <f t="shared" si="207"/>
        <v>3439906.82</v>
      </c>
      <c r="N977" s="52">
        <v>0</v>
      </c>
      <c r="O977" s="52">
        <v>0</v>
      </c>
      <c r="P977" s="52">
        <v>0</v>
      </c>
      <c r="Q977" s="52">
        <f>'Таблица 3 '!C968</f>
        <v>3439906.82</v>
      </c>
      <c r="R977" s="52">
        <f t="shared" si="208"/>
        <v>3439906.82</v>
      </c>
      <c r="S977" s="52">
        <v>0</v>
      </c>
      <c r="T977" s="54">
        <f t="shared" si="195"/>
        <v>4144.4660481927713</v>
      </c>
      <c r="U977" s="54">
        <f t="shared" si="196"/>
        <v>4144.4660481927713</v>
      </c>
      <c r="V977" s="56" t="s">
        <v>704</v>
      </c>
      <c r="W977" s="57"/>
    </row>
    <row r="978" spans="1:23" s="48" customFormat="1" ht="45" x14ac:dyDescent="0.25">
      <c r="A978" s="49">
        <v>5</v>
      </c>
      <c r="B978" s="50" t="s">
        <v>348</v>
      </c>
      <c r="C978" s="49" t="s">
        <v>42</v>
      </c>
      <c r="D978" s="49">
        <v>1961</v>
      </c>
      <c r="E978" s="49" t="s">
        <v>39</v>
      </c>
      <c r="F978" s="49" t="s">
        <v>43</v>
      </c>
      <c r="G978" s="51">
        <v>2</v>
      </c>
      <c r="H978" s="51">
        <v>2</v>
      </c>
      <c r="I978" s="52">
        <v>886.1</v>
      </c>
      <c r="J978" s="52">
        <v>838.6</v>
      </c>
      <c r="K978" s="52">
        <v>838.6</v>
      </c>
      <c r="L978" s="53">
        <v>25</v>
      </c>
      <c r="M978" s="52">
        <f t="shared" si="207"/>
        <v>2287105.1800000002</v>
      </c>
      <c r="N978" s="52">
        <v>0</v>
      </c>
      <c r="O978" s="52">
        <v>0</v>
      </c>
      <c r="P978" s="52">
        <v>0</v>
      </c>
      <c r="Q978" s="52">
        <f>'Таблица 3 '!C969</f>
        <v>2287105.1800000002</v>
      </c>
      <c r="R978" s="52">
        <f t="shared" si="208"/>
        <v>2287105.1800000002</v>
      </c>
      <c r="S978" s="52">
        <v>0</v>
      </c>
      <c r="T978" s="54">
        <f t="shared" si="195"/>
        <v>2727.2897448127833</v>
      </c>
      <c r="U978" s="54">
        <f t="shared" si="196"/>
        <v>2727.2897448127833</v>
      </c>
      <c r="V978" s="56" t="s">
        <v>704</v>
      </c>
      <c r="W978" s="57"/>
    </row>
    <row r="979" spans="1:23" s="48" customFormat="1" ht="45" x14ac:dyDescent="0.25">
      <c r="A979" s="49">
        <v>6</v>
      </c>
      <c r="B979" s="50" t="s">
        <v>615</v>
      </c>
      <c r="C979" s="49" t="s">
        <v>42</v>
      </c>
      <c r="D979" s="72">
        <v>1955</v>
      </c>
      <c r="E979" s="72" t="s">
        <v>39</v>
      </c>
      <c r="F979" s="72" t="s">
        <v>43</v>
      </c>
      <c r="G979" s="74">
        <v>2</v>
      </c>
      <c r="H979" s="74">
        <v>2</v>
      </c>
      <c r="I979" s="105">
        <v>440.9</v>
      </c>
      <c r="J979" s="105">
        <v>397.1</v>
      </c>
      <c r="K979" s="105">
        <v>397.1</v>
      </c>
      <c r="L979" s="106">
        <v>16</v>
      </c>
      <c r="M979" s="52">
        <f t="shared" si="207"/>
        <v>1464107.7</v>
      </c>
      <c r="N979" s="52">
        <v>0</v>
      </c>
      <c r="O979" s="52">
        <v>0</v>
      </c>
      <c r="P979" s="52">
        <v>0</v>
      </c>
      <c r="Q979" s="52">
        <f>'Таблица 3 '!C970</f>
        <v>1464107.7</v>
      </c>
      <c r="R979" s="52">
        <f t="shared" si="208"/>
        <v>1464107.7</v>
      </c>
      <c r="S979" s="52">
        <v>0</v>
      </c>
      <c r="T979" s="54">
        <f t="shared" si="195"/>
        <v>3686.9999999999995</v>
      </c>
      <c r="U979" s="54">
        <f t="shared" si="196"/>
        <v>3686.9999999999995</v>
      </c>
      <c r="V979" s="56" t="s">
        <v>704</v>
      </c>
      <c r="W979" s="57"/>
    </row>
    <row r="980" spans="1:23" s="48" customFormat="1" ht="45" x14ac:dyDescent="0.25">
      <c r="A980" s="49">
        <v>7</v>
      </c>
      <c r="B980" s="50" t="s">
        <v>895</v>
      </c>
      <c r="C980" s="107" t="s">
        <v>42</v>
      </c>
      <c r="D980" s="49">
        <v>1953</v>
      </c>
      <c r="E980" s="49" t="s">
        <v>38</v>
      </c>
      <c r="F980" s="49" t="s">
        <v>64</v>
      </c>
      <c r="G980" s="51">
        <v>2</v>
      </c>
      <c r="H980" s="51">
        <v>2</v>
      </c>
      <c r="I980" s="80">
        <v>856.7</v>
      </c>
      <c r="J980" s="80">
        <v>856.7</v>
      </c>
      <c r="K980" s="80">
        <v>856.7</v>
      </c>
      <c r="L980" s="80">
        <v>39</v>
      </c>
      <c r="M980" s="108">
        <f t="shared" si="207"/>
        <v>7915714.6000000006</v>
      </c>
      <c r="N980" s="52">
        <v>0</v>
      </c>
      <c r="O980" s="52">
        <v>0</v>
      </c>
      <c r="P980" s="52">
        <v>0</v>
      </c>
      <c r="Q980" s="52">
        <f>'Таблица 3 '!C971</f>
        <v>7915714.6000000006</v>
      </c>
      <c r="R980" s="52">
        <f t="shared" si="208"/>
        <v>7915714.6000000006</v>
      </c>
      <c r="S980" s="52">
        <v>0</v>
      </c>
      <c r="T980" s="54">
        <f t="shared" si="195"/>
        <v>9239.7742500291824</v>
      </c>
      <c r="U980" s="54">
        <f t="shared" si="196"/>
        <v>9239.7742500291824</v>
      </c>
      <c r="V980" s="56" t="s">
        <v>704</v>
      </c>
      <c r="W980" s="57"/>
    </row>
    <row r="981" spans="1:23" s="48" customFormat="1" ht="45" x14ac:dyDescent="0.25">
      <c r="A981" s="49">
        <v>8</v>
      </c>
      <c r="B981" s="50" t="s">
        <v>896</v>
      </c>
      <c r="C981" s="49" t="s">
        <v>42</v>
      </c>
      <c r="D981" s="109">
        <v>1994</v>
      </c>
      <c r="E981" s="109" t="s">
        <v>38</v>
      </c>
      <c r="F981" s="109" t="s">
        <v>64</v>
      </c>
      <c r="G981" s="110">
        <v>5</v>
      </c>
      <c r="H981" s="110">
        <v>4</v>
      </c>
      <c r="I981" s="111">
        <v>3123.1</v>
      </c>
      <c r="J981" s="111">
        <v>2235.64</v>
      </c>
      <c r="K981" s="111">
        <v>2235.64</v>
      </c>
      <c r="L981" s="112">
        <v>98</v>
      </c>
      <c r="M981" s="52">
        <f t="shared" si="207"/>
        <v>8462238.879999999</v>
      </c>
      <c r="N981" s="52">
        <v>0</v>
      </c>
      <c r="O981" s="52">
        <v>0</v>
      </c>
      <c r="P981" s="52">
        <v>0</v>
      </c>
      <c r="Q981" s="52">
        <f>'Таблица 3 '!C972</f>
        <v>8462238.879999999</v>
      </c>
      <c r="R981" s="52">
        <f t="shared" si="208"/>
        <v>8462238.879999999</v>
      </c>
      <c r="S981" s="52">
        <v>0</v>
      </c>
      <c r="T981" s="54">
        <f t="shared" si="195"/>
        <v>3785.152743733338</v>
      </c>
      <c r="U981" s="54">
        <f t="shared" si="196"/>
        <v>3785.152743733338</v>
      </c>
      <c r="V981" s="56" t="s">
        <v>704</v>
      </c>
      <c r="W981" s="57"/>
    </row>
    <row r="982" spans="1:23" s="48" customFormat="1" ht="45" x14ac:dyDescent="0.25">
      <c r="A982" s="49">
        <v>9</v>
      </c>
      <c r="B982" s="50" t="s">
        <v>619</v>
      </c>
      <c r="C982" s="49" t="s">
        <v>42</v>
      </c>
      <c r="D982" s="49">
        <v>1963</v>
      </c>
      <c r="E982" s="49">
        <v>2021</v>
      </c>
      <c r="F982" s="49" t="s">
        <v>64</v>
      </c>
      <c r="G982" s="51">
        <v>2</v>
      </c>
      <c r="H982" s="51">
        <v>2</v>
      </c>
      <c r="I982" s="52">
        <v>728.94</v>
      </c>
      <c r="J982" s="52">
        <v>634.72</v>
      </c>
      <c r="K982" s="52">
        <v>603.91999999999996</v>
      </c>
      <c r="L982" s="53">
        <v>23</v>
      </c>
      <c r="M982" s="52">
        <f t="shared" si="207"/>
        <v>406138.4</v>
      </c>
      <c r="N982" s="52">
        <v>0</v>
      </c>
      <c r="O982" s="52">
        <v>0</v>
      </c>
      <c r="P982" s="52">
        <v>0</v>
      </c>
      <c r="Q982" s="52">
        <f>'Таблица 3 '!C973</f>
        <v>406138.4</v>
      </c>
      <c r="R982" s="52">
        <f t="shared" si="208"/>
        <v>406138.4</v>
      </c>
      <c r="S982" s="52">
        <v>0</v>
      </c>
      <c r="T982" s="54">
        <f t="shared" si="195"/>
        <v>639.87017897655664</v>
      </c>
      <c r="U982" s="54">
        <f t="shared" si="196"/>
        <v>639.87017897655664</v>
      </c>
      <c r="V982" s="56" t="s">
        <v>704</v>
      </c>
      <c r="W982" s="57"/>
    </row>
    <row r="983" spans="1:23" s="48" customFormat="1" ht="45" x14ac:dyDescent="0.25">
      <c r="A983" s="49">
        <v>10</v>
      </c>
      <c r="B983" s="50" t="s">
        <v>353</v>
      </c>
      <c r="C983" s="49" t="s">
        <v>42</v>
      </c>
      <c r="D983" s="49">
        <v>1963</v>
      </c>
      <c r="E983" s="49" t="s">
        <v>39</v>
      </c>
      <c r="F983" s="49" t="s">
        <v>64</v>
      </c>
      <c r="G983" s="51">
        <v>2</v>
      </c>
      <c r="H983" s="51">
        <v>2</v>
      </c>
      <c r="I983" s="52">
        <v>1146.0999999999999</v>
      </c>
      <c r="J983" s="52">
        <v>621.14</v>
      </c>
      <c r="K983" s="52">
        <v>505.74</v>
      </c>
      <c r="L983" s="53">
        <v>26</v>
      </c>
      <c r="M983" s="52">
        <f t="shared" si="207"/>
        <v>2604650.3389999997</v>
      </c>
      <c r="N983" s="52">
        <v>0</v>
      </c>
      <c r="O983" s="52">
        <v>0</v>
      </c>
      <c r="P983" s="52">
        <v>0</v>
      </c>
      <c r="Q983" s="52">
        <f>'Таблица 3 '!C974</f>
        <v>2604650.3389999997</v>
      </c>
      <c r="R983" s="52">
        <f t="shared" si="208"/>
        <v>2604650.3389999997</v>
      </c>
      <c r="S983" s="52">
        <v>0</v>
      </c>
      <c r="T983" s="54">
        <f t="shared" si="195"/>
        <v>4193.3386016035029</v>
      </c>
      <c r="U983" s="54">
        <f t="shared" si="196"/>
        <v>4193.3386016035029</v>
      </c>
      <c r="V983" s="56" t="s">
        <v>704</v>
      </c>
      <c r="W983" s="57"/>
    </row>
    <row r="984" spans="1:23" s="48" customFormat="1" ht="45" x14ac:dyDescent="0.25">
      <c r="A984" s="49">
        <v>11</v>
      </c>
      <c r="B984" s="50" t="s">
        <v>620</v>
      </c>
      <c r="C984" s="49" t="s">
        <v>42</v>
      </c>
      <c r="D984" s="49">
        <v>1963</v>
      </c>
      <c r="E984" s="49">
        <v>2019</v>
      </c>
      <c r="F984" s="49" t="s">
        <v>64</v>
      </c>
      <c r="G984" s="51">
        <v>2</v>
      </c>
      <c r="H984" s="51">
        <v>2</v>
      </c>
      <c r="I984" s="52">
        <v>667</v>
      </c>
      <c r="J984" s="52">
        <v>637.20000000000005</v>
      </c>
      <c r="K984" s="52">
        <v>637.20000000000005</v>
      </c>
      <c r="L984" s="53">
        <v>23</v>
      </c>
      <c r="M984" s="52">
        <f t="shared" si="207"/>
        <v>4173125.4</v>
      </c>
      <c r="N984" s="52">
        <v>0</v>
      </c>
      <c r="O984" s="52">
        <v>0</v>
      </c>
      <c r="P984" s="52">
        <v>0</v>
      </c>
      <c r="Q984" s="52">
        <f>'Таблица 3 '!C975</f>
        <v>4173125.4</v>
      </c>
      <c r="R984" s="52">
        <f t="shared" si="208"/>
        <v>4173125.4</v>
      </c>
      <c r="S984" s="52">
        <v>0</v>
      </c>
      <c r="T984" s="54">
        <f t="shared" si="195"/>
        <v>6549.1610169491523</v>
      </c>
      <c r="U984" s="54">
        <f t="shared" si="196"/>
        <v>6549.1610169491523</v>
      </c>
      <c r="V984" s="56" t="s">
        <v>704</v>
      </c>
      <c r="W984" s="57"/>
    </row>
    <row r="985" spans="1:23" s="48" customFormat="1" ht="45" x14ac:dyDescent="0.25">
      <c r="A985" s="49">
        <v>12</v>
      </c>
      <c r="B985" s="50" t="s">
        <v>897</v>
      </c>
      <c r="C985" s="49" t="s">
        <v>42</v>
      </c>
      <c r="D985" s="49">
        <v>1992</v>
      </c>
      <c r="E985" s="49">
        <v>2019</v>
      </c>
      <c r="F985" s="49" t="s">
        <v>49</v>
      </c>
      <c r="G985" s="51">
        <v>5</v>
      </c>
      <c r="H985" s="51">
        <v>3</v>
      </c>
      <c r="I985" s="52">
        <v>4970.8999999999996</v>
      </c>
      <c r="J985" s="52">
        <v>4387.3999999999996</v>
      </c>
      <c r="K985" s="52">
        <v>3894</v>
      </c>
      <c r="L985" s="53">
        <v>172</v>
      </c>
      <c r="M985" s="52">
        <f t="shared" si="207"/>
        <v>493110</v>
      </c>
      <c r="N985" s="52">
        <v>0</v>
      </c>
      <c r="O985" s="52">
        <v>0</v>
      </c>
      <c r="P985" s="52">
        <v>0</v>
      </c>
      <c r="Q985" s="52">
        <f>'Таблица 3 '!C976</f>
        <v>493110</v>
      </c>
      <c r="R985" s="52">
        <f t="shared" si="208"/>
        <v>493110</v>
      </c>
      <c r="S985" s="52">
        <v>0</v>
      </c>
      <c r="T985" s="54">
        <f t="shared" si="195"/>
        <v>112.39230523772622</v>
      </c>
      <c r="U985" s="54">
        <f t="shared" si="196"/>
        <v>112.39230523772622</v>
      </c>
      <c r="V985" s="56" t="s">
        <v>704</v>
      </c>
      <c r="W985" s="57"/>
    </row>
    <row r="986" spans="1:23" s="48" customFormat="1" ht="45" x14ac:dyDescent="0.25">
      <c r="A986" s="49">
        <v>13</v>
      </c>
      <c r="B986" s="50" t="s">
        <v>358</v>
      </c>
      <c r="C986" s="49" t="s">
        <v>42</v>
      </c>
      <c r="D986" s="49">
        <v>1977</v>
      </c>
      <c r="E986" s="49">
        <v>2021</v>
      </c>
      <c r="F986" s="49" t="s">
        <v>64</v>
      </c>
      <c r="G986" s="51">
        <v>3</v>
      </c>
      <c r="H986" s="51">
        <v>3</v>
      </c>
      <c r="I986" s="52">
        <v>1138.0999999999999</v>
      </c>
      <c r="J986" s="52">
        <v>1080</v>
      </c>
      <c r="K986" s="52">
        <v>1080</v>
      </c>
      <c r="L986" s="53">
        <v>50</v>
      </c>
      <c r="M986" s="52">
        <f t="shared" si="207"/>
        <v>604195.49</v>
      </c>
      <c r="N986" s="52">
        <v>0</v>
      </c>
      <c r="O986" s="52">
        <v>0</v>
      </c>
      <c r="P986" s="52">
        <v>0</v>
      </c>
      <c r="Q986" s="52">
        <f>'Таблица 3 '!C977</f>
        <v>604195.49</v>
      </c>
      <c r="R986" s="52">
        <f t="shared" si="208"/>
        <v>604195.49</v>
      </c>
      <c r="S986" s="52">
        <v>0</v>
      </c>
      <c r="T986" s="54">
        <f t="shared" si="195"/>
        <v>559.44026851851856</v>
      </c>
      <c r="U986" s="54">
        <f t="shared" si="196"/>
        <v>559.44026851851856</v>
      </c>
      <c r="V986" s="56" t="s">
        <v>704</v>
      </c>
      <c r="W986" s="57"/>
    </row>
    <row r="987" spans="1:23" s="48" customFormat="1" ht="45" x14ac:dyDescent="0.25">
      <c r="A987" s="49">
        <v>14</v>
      </c>
      <c r="B987" s="50" t="s">
        <v>624</v>
      </c>
      <c r="C987" s="49" t="s">
        <v>42</v>
      </c>
      <c r="D987" s="49">
        <v>1968</v>
      </c>
      <c r="E987" s="49" t="s">
        <v>39</v>
      </c>
      <c r="F987" s="49" t="s">
        <v>64</v>
      </c>
      <c r="G987" s="51">
        <v>2</v>
      </c>
      <c r="H987" s="51">
        <v>2</v>
      </c>
      <c r="I987" s="52">
        <v>680.6</v>
      </c>
      <c r="J987" s="52">
        <v>637.6</v>
      </c>
      <c r="K987" s="52">
        <v>339.1</v>
      </c>
      <c r="L987" s="53">
        <v>22</v>
      </c>
      <c r="M987" s="52">
        <f t="shared" si="207"/>
        <v>3070842.7199999997</v>
      </c>
      <c r="N987" s="52">
        <v>0</v>
      </c>
      <c r="O987" s="52">
        <v>0</v>
      </c>
      <c r="P987" s="52">
        <v>0</v>
      </c>
      <c r="Q987" s="52">
        <f>'Таблица 3 '!C978</f>
        <v>3070842.7199999997</v>
      </c>
      <c r="R987" s="52">
        <f t="shared" si="208"/>
        <v>3070842.7199999997</v>
      </c>
      <c r="S987" s="52">
        <v>0</v>
      </c>
      <c r="T987" s="54">
        <f t="shared" si="195"/>
        <v>4816.2526976160598</v>
      </c>
      <c r="U987" s="54">
        <f t="shared" si="196"/>
        <v>4816.2526976160598</v>
      </c>
      <c r="V987" s="56" t="s">
        <v>704</v>
      </c>
      <c r="W987" s="57"/>
    </row>
    <row r="988" spans="1:23" s="48" customFormat="1" ht="45" x14ac:dyDescent="0.25">
      <c r="A988" s="49">
        <v>15</v>
      </c>
      <c r="B988" s="50" t="s">
        <v>898</v>
      </c>
      <c r="C988" s="49" t="s">
        <v>42</v>
      </c>
      <c r="D988" s="49">
        <v>1982</v>
      </c>
      <c r="E988" s="49" t="s">
        <v>39</v>
      </c>
      <c r="F988" s="49" t="s">
        <v>64</v>
      </c>
      <c r="G988" s="51">
        <v>2</v>
      </c>
      <c r="H988" s="51">
        <v>2</v>
      </c>
      <c r="I988" s="52">
        <v>1088.7</v>
      </c>
      <c r="J988" s="52">
        <v>899.2</v>
      </c>
      <c r="K988" s="52">
        <v>788.7</v>
      </c>
      <c r="L988" s="53">
        <v>39</v>
      </c>
      <c r="M988" s="52">
        <f t="shared" si="207"/>
        <v>863146.4800000001</v>
      </c>
      <c r="N988" s="52">
        <v>0</v>
      </c>
      <c r="O988" s="52">
        <v>0</v>
      </c>
      <c r="P988" s="52">
        <v>0</v>
      </c>
      <c r="Q988" s="52">
        <f>'Таблица 3 '!C979</f>
        <v>863146.4800000001</v>
      </c>
      <c r="R988" s="52">
        <f t="shared" si="208"/>
        <v>863146.4800000001</v>
      </c>
      <c r="S988" s="52">
        <v>0</v>
      </c>
      <c r="T988" s="54">
        <f t="shared" si="195"/>
        <v>959.90489323843417</v>
      </c>
      <c r="U988" s="54">
        <f t="shared" si="196"/>
        <v>959.90489323843417</v>
      </c>
      <c r="V988" s="56" t="s">
        <v>704</v>
      </c>
      <c r="W988" s="57"/>
    </row>
    <row r="989" spans="1:23" s="40" customFormat="1" ht="28.15" customHeight="1" x14ac:dyDescent="0.25">
      <c r="A989" s="329" t="s">
        <v>245</v>
      </c>
      <c r="B989" s="329"/>
      <c r="C989" s="42" t="s">
        <v>38</v>
      </c>
      <c r="D989" s="42" t="s">
        <v>38</v>
      </c>
      <c r="E989" s="42" t="s">
        <v>38</v>
      </c>
      <c r="F989" s="42" t="s">
        <v>38</v>
      </c>
      <c r="G989" s="43" t="s">
        <v>38</v>
      </c>
      <c r="H989" s="43" t="s">
        <v>38</v>
      </c>
      <c r="I989" s="44">
        <f t="shared" ref="I989:S989" si="209">I990</f>
        <v>555.1</v>
      </c>
      <c r="J989" s="44">
        <f t="shared" si="209"/>
        <v>498</v>
      </c>
      <c r="K989" s="44">
        <f t="shared" si="209"/>
        <v>498</v>
      </c>
      <c r="L989" s="45">
        <f t="shared" si="209"/>
        <v>24</v>
      </c>
      <c r="M989" s="44">
        <f t="shared" si="209"/>
        <v>1429841</v>
      </c>
      <c r="N989" s="44">
        <f t="shared" si="209"/>
        <v>0</v>
      </c>
      <c r="O989" s="44">
        <f t="shared" si="209"/>
        <v>0</v>
      </c>
      <c r="P989" s="44">
        <f t="shared" si="209"/>
        <v>0</v>
      </c>
      <c r="Q989" s="44">
        <f t="shared" si="209"/>
        <v>1429841</v>
      </c>
      <c r="R989" s="44">
        <f t="shared" si="209"/>
        <v>1429841</v>
      </c>
      <c r="S989" s="44">
        <f t="shared" si="209"/>
        <v>0</v>
      </c>
      <c r="T989" s="46" t="s">
        <v>39</v>
      </c>
      <c r="U989" s="46" t="s">
        <v>39</v>
      </c>
      <c r="V989" s="47" t="s">
        <v>39</v>
      </c>
      <c r="W989" s="57"/>
    </row>
    <row r="990" spans="1:23" s="48" customFormat="1" ht="45" x14ac:dyDescent="0.25">
      <c r="A990" s="49">
        <v>1</v>
      </c>
      <c r="B990" s="50" t="s">
        <v>899</v>
      </c>
      <c r="C990" s="49" t="s">
        <v>42</v>
      </c>
      <c r="D990" s="49">
        <v>1975</v>
      </c>
      <c r="E990" s="49" t="s">
        <v>39</v>
      </c>
      <c r="F990" s="49" t="s">
        <v>43</v>
      </c>
      <c r="G990" s="51">
        <v>2</v>
      </c>
      <c r="H990" s="51">
        <v>2</v>
      </c>
      <c r="I990" s="52">
        <v>555.1</v>
      </c>
      <c r="J990" s="52">
        <v>498</v>
      </c>
      <c r="K990" s="52">
        <v>498</v>
      </c>
      <c r="L990" s="53">
        <v>24</v>
      </c>
      <c r="M990" s="52">
        <f>SUM(N990:Q990)</f>
        <v>1429841</v>
      </c>
      <c r="N990" s="52">
        <v>0</v>
      </c>
      <c r="O990" s="52">
        <v>0</v>
      </c>
      <c r="P990" s="52">
        <v>0</v>
      </c>
      <c r="Q990" s="52">
        <f>'Таблица 3 '!C981</f>
        <v>1429841</v>
      </c>
      <c r="R990" s="52">
        <f>Q990</f>
        <v>1429841</v>
      </c>
      <c r="S990" s="52">
        <v>0</v>
      </c>
      <c r="T990" s="54">
        <f t="shared" si="195"/>
        <v>2871.1666666666665</v>
      </c>
      <c r="U990" s="54">
        <v>2871.17</v>
      </c>
      <c r="V990" s="56" t="s">
        <v>704</v>
      </c>
      <c r="W990" s="57"/>
    </row>
    <row r="991" spans="1:23" s="40" customFormat="1" ht="25.9" customHeight="1" x14ac:dyDescent="0.25">
      <c r="A991" s="329" t="s">
        <v>247</v>
      </c>
      <c r="B991" s="329"/>
      <c r="C991" s="42" t="s">
        <v>38</v>
      </c>
      <c r="D991" s="42" t="s">
        <v>38</v>
      </c>
      <c r="E991" s="42" t="s">
        <v>38</v>
      </c>
      <c r="F991" s="42" t="s">
        <v>38</v>
      </c>
      <c r="G991" s="43" t="s">
        <v>38</v>
      </c>
      <c r="H991" s="43" t="s">
        <v>38</v>
      </c>
      <c r="I991" s="44">
        <f t="shared" ref="I991:S991" si="210">SUM(I992:I993)</f>
        <v>2636.4</v>
      </c>
      <c r="J991" s="44">
        <f t="shared" si="210"/>
        <v>2045.1</v>
      </c>
      <c r="K991" s="44">
        <f t="shared" si="210"/>
        <v>1978.3</v>
      </c>
      <c r="L991" s="45">
        <f t="shared" si="210"/>
        <v>90</v>
      </c>
      <c r="M991" s="44">
        <f t="shared" si="210"/>
        <v>3134074.8</v>
      </c>
      <c r="N991" s="44">
        <f t="shared" si="210"/>
        <v>0</v>
      </c>
      <c r="O991" s="44">
        <f t="shared" si="210"/>
        <v>0</v>
      </c>
      <c r="P991" s="44">
        <f t="shared" si="210"/>
        <v>0</v>
      </c>
      <c r="Q991" s="44">
        <f t="shared" si="210"/>
        <v>3134074.8</v>
      </c>
      <c r="R991" s="44">
        <f t="shared" si="210"/>
        <v>3134074.8</v>
      </c>
      <c r="S991" s="44">
        <f t="shared" si="210"/>
        <v>0</v>
      </c>
      <c r="T991" s="46" t="s">
        <v>39</v>
      </c>
      <c r="U991" s="46" t="s">
        <v>39</v>
      </c>
      <c r="V991" s="47" t="s">
        <v>39</v>
      </c>
      <c r="W991" s="57"/>
    </row>
    <row r="992" spans="1:23" s="48" customFormat="1" ht="45" x14ac:dyDescent="0.25">
      <c r="A992" s="49">
        <v>1</v>
      </c>
      <c r="B992" s="50" t="s">
        <v>626</v>
      </c>
      <c r="C992" s="49" t="s">
        <v>42</v>
      </c>
      <c r="D992" s="49" t="s">
        <v>327</v>
      </c>
      <c r="E992" s="49" t="s">
        <v>39</v>
      </c>
      <c r="F992" s="49" t="s">
        <v>64</v>
      </c>
      <c r="G992" s="51">
        <v>2</v>
      </c>
      <c r="H992" s="51">
        <v>2</v>
      </c>
      <c r="I992" s="52">
        <v>792.5</v>
      </c>
      <c r="J992" s="52">
        <v>728.1</v>
      </c>
      <c r="K992" s="52">
        <v>661.3</v>
      </c>
      <c r="L992" s="53">
        <v>44</v>
      </c>
      <c r="M992" s="52">
        <f t="shared" ref="M992:M993" si="211">SUM(N992:Q992)</f>
        <v>1598713.2</v>
      </c>
      <c r="N992" s="52">
        <v>0</v>
      </c>
      <c r="O992" s="52">
        <v>0</v>
      </c>
      <c r="P992" s="52">
        <v>0</v>
      </c>
      <c r="Q992" s="52">
        <f>'Таблица 3 '!C983</f>
        <v>1598713.2</v>
      </c>
      <c r="R992" s="52">
        <f t="shared" ref="R992:R993" si="212">Q992</f>
        <v>1598713.2</v>
      </c>
      <c r="S992" s="52">
        <v>0</v>
      </c>
      <c r="T992" s="54">
        <f t="shared" si="195"/>
        <v>2195.7330037082816</v>
      </c>
      <c r="U992" s="54">
        <v>2195.73</v>
      </c>
      <c r="V992" s="56" t="s">
        <v>704</v>
      </c>
      <c r="W992" s="57"/>
    </row>
    <row r="993" spans="1:23" s="48" customFormat="1" ht="45" x14ac:dyDescent="0.25">
      <c r="A993" s="49">
        <v>2</v>
      </c>
      <c r="B993" s="50" t="s">
        <v>900</v>
      </c>
      <c r="C993" s="49" t="s">
        <v>42</v>
      </c>
      <c r="D993" s="49" t="s">
        <v>369</v>
      </c>
      <c r="E993" s="49" t="s">
        <v>39</v>
      </c>
      <c r="F993" s="49" t="s">
        <v>64</v>
      </c>
      <c r="G993" s="51">
        <v>5</v>
      </c>
      <c r="H993" s="51">
        <v>5</v>
      </c>
      <c r="I993" s="52">
        <v>1843.9</v>
      </c>
      <c r="J993" s="52">
        <v>1317</v>
      </c>
      <c r="K993" s="52">
        <v>1317</v>
      </c>
      <c r="L993" s="53">
        <v>46</v>
      </c>
      <c r="M993" s="52">
        <f t="shared" si="211"/>
        <v>1535361.6</v>
      </c>
      <c r="N993" s="52">
        <v>0</v>
      </c>
      <c r="O993" s="52">
        <v>0</v>
      </c>
      <c r="P993" s="52">
        <v>0</v>
      </c>
      <c r="Q993" s="52">
        <f>'Таблица 3 '!C984</f>
        <v>1535361.6</v>
      </c>
      <c r="R993" s="52">
        <f t="shared" si="212"/>
        <v>1535361.6</v>
      </c>
      <c r="S993" s="52">
        <v>0</v>
      </c>
      <c r="T993" s="54">
        <f t="shared" si="195"/>
        <v>1165.8022779043281</v>
      </c>
      <c r="U993" s="54">
        <v>1165.8</v>
      </c>
      <c r="V993" s="56" t="s">
        <v>704</v>
      </c>
      <c r="W993" s="57"/>
    </row>
    <row r="994" spans="1:23" s="40" customFormat="1" ht="27.6" customHeight="1" x14ac:dyDescent="0.25">
      <c r="A994" s="329" t="s">
        <v>627</v>
      </c>
      <c r="B994" s="329"/>
      <c r="C994" s="42" t="s">
        <v>38</v>
      </c>
      <c r="D994" s="42" t="s">
        <v>38</v>
      </c>
      <c r="E994" s="42" t="s">
        <v>38</v>
      </c>
      <c r="F994" s="42" t="s">
        <v>38</v>
      </c>
      <c r="G994" s="43" t="s">
        <v>38</v>
      </c>
      <c r="H994" s="43" t="s">
        <v>38</v>
      </c>
      <c r="I994" s="44">
        <f t="shared" ref="I994:S994" si="213">SUM(I995:I999)</f>
        <v>21612.6</v>
      </c>
      <c r="J994" s="44">
        <f t="shared" si="213"/>
        <v>15761.299999999997</v>
      </c>
      <c r="K994" s="44">
        <f t="shared" si="213"/>
        <v>15122.099999999999</v>
      </c>
      <c r="L994" s="45">
        <f t="shared" si="213"/>
        <v>412</v>
      </c>
      <c r="M994" s="44">
        <f t="shared" si="213"/>
        <v>34640301.610000007</v>
      </c>
      <c r="N994" s="44">
        <f t="shared" si="213"/>
        <v>0</v>
      </c>
      <c r="O994" s="44">
        <f t="shared" si="213"/>
        <v>0</v>
      </c>
      <c r="P994" s="44">
        <f t="shared" si="213"/>
        <v>0</v>
      </c>
      <c r="Q994" s="44">
        <f t="shared" si="213"/>
        <v>34640301.610000007</v>
      </c>
      <c r="R994" s="44">
        <f t="shared" si="213"/>
        <v>34640301.610000007</v>
      </c>
      <c r="S994" s="44">
        <f t="shared" si="213"/>
        <v>0</v>
      </c>
      <c r="T994" s="46" t="s">
        <v>39</v>
      </c>
      <c r="U994" s="46" t="s">
        <v>39</v>
      </c>
      <c r="V994" s="47" t="s">
        <v>39</v>
      </c>
      <c r="W994" s="57"/>
    </row>
    <row r="995" spans="1:23" s="48" customFormat="1" ht="45" x14ac:dyDescent="0.25">
      <c r="A995" s="49">
        <v>1</v>
      </c>
      <c r="B995" s="50" t="s">
        <v>901</v>
      </c>
      <c r="C995" s="49" t="s">
        <v>42</v>
      </c>
      <c r="D995" s="49" t="s">
        <v>185</v>
      </c>
      <c r="E995" s="49">
        <v>2018</v>
      </c>
      <c r="F995" s="49" t="s">
        <v>49</v>
      </c>
      <c r="G995" s="51">
        <v>5</v>
      </c>
      <c r="H995" s="51">
        <v>4</v>
      </c>
      <c r="I995" s="52">
        <v>6099</v>
      </c>
      <c r="J995" s="52">
        <v>4558.6999999999989</v>
      </c>
      <c r="K995" s="52">
        <v>4367.8999999999996</v>
      </c>
      <c r="L995" s="53">
        <v>120</v>
      </c>
      <c r="M995" s="52">
        <f t="shared" ref="M995:M999" si="214">SUM(N995:Q995)</f>
        <v>12907094.900000002</v>
      </c>
      <c r="N995" s="52">
        <v>0</v>
      </c>
      <c r="O995" s="52">
        <v>0</v>
      </c>
      <c r="P995" s="52">
        <v>0</v>
      </c>
      <c r="Q995" s="52">
        <f>'Таблица 3 '!C986</f>
        <v>12907094.900000002</v>
      </c>
      <c r="R995" s="52">
        <f t="shared" ref="R995:R999" si="215">Q995</f>
        <v>12907094.900000002</v>
      </c>
      <c r="S995" s="52">
        <v>0</v>
      </c>
      <c r="T995" s="54">
        <f t="shared" si="195"/>
        <v>2831.3104393796489</v>
      </c>
      <c r="U995" s="54">
        <v>3162.12</v>
      </c>
      <c r="V995" s="56" t="s">
        <v>704</v>
      </c>
      <c r="W995" s="57"/>
    </row>
    <row r="996" spans="1:23" s="48" customFormat="1" ht="45" x14ac:dyDescent="0.25">
      <c r="A996" s="49">
        <v>2</v>
      </c>
      <c r="B996" s="50" t="s">
        <v>902</v>
      </c>
      <c r="C996" s="49" t="s">
        <v>42</v>
      </c>
      <c r="D996" s="49">
        <v>1989</v>
      </c>
      <c r="E996" s="49" t="s">
        <v>38</v>
      </c>
      <c r="F996" s="49" t="s">
        <v>49</v>
      </c>
      <c r="G996" s="51">
        <v>5</v>
      </c>
      <c r="H996" s="51">
        <v>5</v>
      </c>
      <c r="I996" s="52">
        <v>6976</v>
      </c>
      <c r="J996" s="52">
        <v>5325.2</v>
      </c>
      <c r="K996" s="52">
        <v>5173</v>
      </c>
      <c r="L996" s="53">
        <v>120</v>
      </c>
      <c r="M996" s="52">
        <f t="shared" si="214"/>
        <v>403282.31</v>
      </c>
      <c r="N996" s="52">
        <v>0</v>
      </c>
      <c r="O996" s="52">
        <v>0</v>
      </c>
      <c r="P996" s="52">
        <v>0</v>
      </c>
      <c r="Q996" s="52">
        <f>'Таблица 3 '!C987</f>
        <v>403282.31</v>
      </c>
      <c r="R996" s="52">
        <f t="shared" si="215"/>
        <v>403282.31</v>
      </c>
      <c r="S996" s="52">
        <v>0</v>
      </c>
      <c r="T996" s="54">
        <f t="shared" si="195"/>
        <v>75.730922782242928</v>
      </c>
      <c r="U996" s="54">
        <f t="shared" si="196"/>
        <v>75.730922782242928</v>
      </c>
      <c r="V996" s="56" t="s">
        <v>704</v>
      </c>
      <c r="W996" s="57"/>
    </row>
    <row r="997" spans="1:23" s="48" customFormat="1" ht="45" x14ac:dyDescent="0.25">
      <c r="A997" s="49">
        <v>3</v>
      </c>
      <c r="B997" s="50" t="s">
        <v>629</v>
      </c>
      <c r="C997" s="49" t="s">
        <v>42</v>
      </c>
      <c r="D997" s="49" t="s">
        <v>185</v>
      </c>
      <c r="E997" s="49">
        <v>2021</v>
      </c>
      <c r="F997" s="49" t="s">
        <v>49</v>
      </c>
      <c r="G997" s="51">
        <v>5</v>
      </c>
      <c r="H997" s="51">
        <v>1</v>
      </c>
      <c r="I997" s="52">
        <v>2217</v>
      </c>
      <c r="J997" s="52">
        <v>1160.8999999999999</v>
      </c>
      <c r="K997" s="52">
        <v>1160.9000000000001</v>
      </c>
      <c r="L997" s="53">
        <v>31</v>
      </c>
      <c r="M997" s="52">
        <f t="shared" si="214"/>
        <v>518482.80000000005</v>
      </c>
      <c r="N997" s="52">
        <v>0</v>
      </c>
      <c r="O997" s="52">
        <v>0</v>
      </c>
      <c r="P997" s="52">
        <v>0</v>
      </c>
      <c r="Q997" s="52">
        <f>'Таблица 3 '!C988</f>
        <v>518482.80000000005</v>
      </c>
      <c r="R997" s="52">
        <f t="shared" si="215"/>
        <v>518482.80000000005</v>
      </c>
      <c r="S997" s="52">
        <v>0</v>
      </c>
      <c r="T997" s="54">
        <f t="shared" si="195"/>
        <v>446.62141441984676</v>
      </c>
      <c r="U997" s="54">
        <f t="shared" si="196"/>
        <v>446.62141441984676</v>
      </c>
      <c r="V997" s="56" t="s">
        <v>704</v>
      </c>
      <c r="W997" s="57"/>
    </row>
    <row r="998" spans="1:23" s="48" customFormat="1" ht="45" x14ac:dyDescent="0.25">
      <c r="A998" s="49">
        <v>4</v>
      </c>
      <c r="B998" s="50" t="s">
        <v>903</v>
      </c>
      <c r="C998" s="49" t="s">
        <v>42</v>
      </c>
      <c r="D998" s="49" t="s">
        <v>185</v>
      </c>
      <c r="E998" s="49" t="s">
        <v>38</v>
      </c>
      <c r="F998" s="49" t="s">
        <v>49</v>
      </c>
      <c r="G998" s="51">
        <v>5</v>
      </c>
      <c r="H998" s="51">
        <v>5</v>
      </c>
      <c r="I998" s="52">
        <v>5834</v>
      </c>
      <c r="J998" s="52">
        <v>4312</v>
      </c>
      <c r="K998" s="52">
        <v>4051.5</v>
      </c>
      <c r="L998" s="53">
        <v>122</v>
      </c>
      <c r="M998" s="52">
        <f t="shared" si="214"/>
        <v>18549234</v>
      </c>
      <c r="N998" s="52">
        <v>0</v>
      </c>
      <c r="O998" s="52">
        <v>0</v>
      </c>
      <c r="P998" s="52">
        <v>0</v>
      </c>
      <c r="Q998" s="52">
        <f>'Таблица 3 '!C989</f>
        <v>18549234</v>
      </c>
      <c r="R998" s="52">
        <f t="shared" si="215"/>
        <v>18549234</v>
      </c>
      <c r="S998" s="52">
        <v>0</v>
      </c>
      <c r="T998" s="54">
        <f t="shared" si="195"/>
        <v>4301.7704081632655</v>
      </c>
      <c r="U998" s="54">
        <f t="shared" si="196"/>
        <v>4301.7704081632655</v>
      </c>
      <c r="V998" s="56" t="s">
        <v>704</v>
      </c>
      <c r="W998" s="57"/>
    </row>
    <row r="999" spans="1:23" s="48" customFormat="1" ht="45" x14ac:dyDescent="0.25">
      <c r="A999" s="49">
        <v>5</v>
      </c>
      <c r="B999" s="50" t="s">
        <v>633</v>
      </c>
      <c r="C999" s="49" t="s">
        <v>42</v>
      </c>
      <c r="D999" s="49" t="s">
        <v>191</v>
      </c>
      <c r="E999" s="49" t="s">
        <v>39</v>
      </c>
      <c r="F999" s="49" t="s">
        <v>313</v>
      </c>
      <c r="G999" s="51">
        <v>2</v>
      </c>
      <c r="H999" s="51">
        <v>2</v>
      </c>
      <c r="I999" s="52">
        <v>486.6</v>
      </c>
      <c r="J999" s="52">
        <v>404.49999999999994</v>
      </c>
      <c r="K999" s="52">
        <v>368.8</v>
      </c>
      <c r="L999" s="53">
        <v>19</v>
      </c>
      <c r="M999" s="52">
        <f t="shared" si="214"/>
        <v>2262207.6</v>
      </c>
      <c r="N999" s="52">
        <v>0</v>
      </c>
      <c r="O999" s="52">
        <v>0</v>
      </c>
      <c r="P999" s="52">
        <v>0</v>
      </c>
      <c r="Q999" s="52">
        <f>'Таблица 3 '!C990</f>
        <v>2262207.6</v>
      </c>
      <c r="R999" s="52">
        <f t="shared" si="215"/>
        <v>2262207.6</v>
      </c>
      <c r="S999" s="52">
        <v>0</v>
      </c>
      <c r="T999" s="54">
        <f t="shared" si="195"/>
        <v>5592.6022249690986</v>
      </c>
      <c r="U999" s="54">
        <f t="shared" si="196"/>
        <v>5592.6022249690986</v>
      </c>
      <c r="V999" s="56" t="s">
        <v>704</v>
      </c>
      <c r="W999" s="57"/>
    </row>
    <row r="1000" spans="1:23" s="40" customFormat="1" ht="24" customHeight="1" x14ac:dyDescent="0.25">
      <c r="A1000" s="329" t="s">
        <v>904</v>
      </c>
      <c r="B1000" s="329"/>
      <c r="C1000" s="42" t="s">
        <v>38</v>
      </c>
      <c r="D1000" s="42" t="s">
        <v>38</v>
      </c>
      <c r="E1000" s="42" t="s">
        <v>38</v>
      </c>
      <c r="F1000" s="42" t="s">
        <v>38</v>
      </c>
      <c r="G1000" s="43" t="s">
        <v>38</v>
      </c>
      <c r="H1000" s="43" t="s">
        <v>38</v>
      </c>
      <c r="I1000" s="44">
        <f t="shared" ref="I1000:S1000" si="216">I1001</f>
        <v>1189</v>
      </c>
      <c r="J1000" s="44">
        <f t="shared" si="216"/>
        <v>723.4</v>
      </c>
      <c r="K1000" s="44">
        <f t="shared" si="216"/>
        <v>597</v>
      </c>
      <c r="L1000" s="45">
        <f t="shared" si="216"/>
        <v>42</v>
      </c>
      <c r="M1000" s="44">
        <f t="shared" si="216"/>
        <v>279106.8</v>
      </c>
      <c r="N1000" s="44">
        <f t="shared" si="216"/>
        <v>0</v>
      </c>
      <c r="O1000" s="44">
        <f t="shared" si="216"/>
        <v>0</v>
      </c>
      <c r="P1000" s="44">
        <f t="shared" si="216"/>
        <v>0</v>
      </c>
      <c r="Q1000" s="44">
        <f t="shared" si="216"/>
        <v>279106.8</v>
      </c>
      <c r="R1000" s="44">
        <f t="shared" si="216"/>
        <v>279106.8</v>
      </c>
      <c r="S1000" s="44">
        <f t="shared" si="216"/>
        <v>0</v>
      </c>
      <c r="T1000" s="46" t="s">
        <v>39</v>
      </c>
      <c r="U1000" s="46" t="s">
        <v>39</v>
      </c>
      <c r="V1000" s="47" t="s">
        <v>39</v>
      </c>
      <c r="W1000" s="57"/>
    </row>
    <row r="1001" spans="1:23" s="48" customFormat="1" ht="45" x14ac:dyDescent="0.25">
      <c r="A1001" s="49">
        <v>1</v>
      </c>
      <c r="B1001" s="50" t="s">
        <v>905</v>
      </c>
      <c r="C1001" s="49" t="s">
        <v>42</v>
      </c>
      <c r="D1001" s="49">
        <v>1973</v>
      </c>
      <c r="E1001" s="49">
        <v>2018</v>
      </c>
      <c r="F1001" s="49" t="s">
        <v>64</v>
      </c>
      <c r="G1001" s="51">
        <v>2</v>
      </c>
      <c r="H1001" s="51">
        <v>2</v>
      </c>
      <c r="I1001" s="52">
        <v>1189</v>
      </c>
      <c r="J1001" s="52">
        <v>723.4</v>
      </c>
      <c r="K1001" s="52">
        <v>597</v>
      </c>
      <c r="L1001" s="53">
        <v>42</v>
      </c>
      <c r="M1001" s="52">
        <f>SUM(N1001:Q1001)</f>
        <v>279106.8</v>
      </c>
      <c r="N1001" s="52">
        <v>0</v>
      </c>
      <c r="O1001" s="52">
        <v>0</v>
      </c>
      <c r="P1001" s="52">
        <v>0</v>
      </c>
      <c r="Q1001" s="52">
        <f>'Таблица 3 '!C992</f>
        <v>279106.8</v>
      </c>
      <c r="R1001" s="52">
        <f>Q1001</f>
        <v>279106.8</v>
      </c>
      <c r="S1001" s="52">
        <v>0</v>
      </c>
      <c r="T1001" s="54">
        <f t="shared" si="195"/>
        <v>385.82637544926735</v>
      </c>
      <c r="U1001" s="54">
        <v>385.83</v>
      </c>
      <c r="V1001" s="56" t="s">
        <v>704</v>
      </c>
      <c r="W1001" s="57"/>
    </row>
    <row r="1002" spans="1:23" ht="25.5" customHeight="1" x14ac:dyDescent="0.25">
      <c r="A1002" s="329" t="s">
        <v>906</v>
      </c>
      <c r="B1002" s="329"/>
      <c r="C1002" s="42" t="s">
        <v>38</v>
      </c>
      <c r="D1002" s="42" t="s">
        <v>38</v>
      </c>
      <c r="E1002" s="42" t="s">
        <v>38</v>
      </c>
      <c r="F1002" s="42" t="s">
        <v>38</v>
      </c>
      <c r="G1002" s="43" t="s">
        <v>38</v>
      </c>
      <c r="H1002" s="43" t="s">
        <v>38</v>
      </c>
      <c r="I1002" s="44">
        <f t="shared" ref="I1002:S1002" si="217">SUM(I1003:I1012)</f>
        <v>25517.210000000003</v>
      </c>
      <c r="J1002" s="44">
        <f t="shared" si="217"/>
        <v>20026.939999999999</v>
      </c>
      <c r="K1002" s="44">
        <f t="shared" si="217"/>
        <v>17948.12</v>
      </c>
      <c r="L1002" s="45">
        <f t="shared" si="217"/>
        <v>706</v>
      </c>
      <c r="M1002" s="44">
        <f t="shared" si="217"/>
        <v>27126702.780000001</v>
      </c>
      <c r="N1002" s="44">
        <f t="shared" si="217"/>
        <v>0</v>
      </c>
      <c r="O1002" s="44">
        <f t="shared" si="217"/>
        <v>0</v>
      </c>
      <c r="P1002" s="44">
        <f t="shared" si="217"/>
        <v>0</v>
      </c>
      <c r="Q1002" s="44">
        <f t="shared" si="217"/>
        <v>27126702.780000001</v>
      </c>
      <c r="R1002" s="44">
        <f t="shared" si="217"/>
        <v>27126702.780000001</v>
      </c>
      <c r="S1002" s="44">
        <f t="shared" si="217"/>
        <v>0</v>
      </c>
      <c r="T1002" s="46" t="s">
        <v>39</v>
      </c>
      <c r="U1002" s="46" t="s">
        <v>39</v>
      </c>
      <c r="V1002" s="47" t="s">
        <v>39</v>
      </c>
      <c r="W1002" s="57"/>
    </row>
    <row r="1003" spans="1:23" ht="45" x14ac:dyDescent="0.25">
      <c r="A1003" s="49">
        <v>1</v>
      </c>
      <c r="B1003" s="50" t="s">
        <v>771</v>
      </c>
      <c r="C1003" s="49" t="s">
        <v>42</v>
      </c>
      <c r="D1003" s="49" t="s">
        <v>725</v>
      </c>
      <c r="E1003" s="49">
        <v>2021</v>
      </c>
      <c r="F1003" s="49" t="s">
        <v>64</v>
      </c>
      <c r="G1003" s="51">
        <v>3</v>
      </c>
      <c r="H1003" s="51">
        <v>1</v>
      </c>
      <c r="I1003" s="52">
        <v>903</v>
      </c>
      <c r="J1003" s="52">
        <v>638.84</v>
      </c>
      <c r="K1003" s="52">
        <v>537.6</v>
      </c>
      <c r="L1003" s="53">
        <v>14</v>
      </c>
      <c r="M1003" s="52">
        <f t="shared" ref="M1003:M1012" si="218">SUM(N1003:Q1003)</f>
        <v>2245062.08</v>
      </c>
      <c r="N1003" s="52">
        <v>0</v>
      </c>
      <c r="O1003" s="52">
        <v>0</v>
      </c>
      <c r="P1003" s="52">
        <v>0</v>
      </c>
      <c r="Q1003" s="52">
        <f>'Таблица 3 '!C994</f>
        <v>2245062.08</v>
      </c>
      <c r="R1003" s="52">
        <f t="shared" ref="R1003:R1012" si="219">Q1003</f>
        <v>2245062.08</v>
      </c>
      <c r="S1003" s="52">
        <v>0</v>
      </c>
      <c r="T1003" s="54">
        <f t="shared" ref="T1003:T1061" si="220">M1003/J1003</f>
        <v>3514.2791309248009</v>
      </c>
      <c r="U1003" s="54">
        <f t="shared" ref="U1003:U1061" si="221">T1003</f>
        <v>3514.2791309248009</v>
      </c>
      <c r="V1003" s="56" t="s">
        <v>704</v>
      </c>
      <c r="W1003" s="57"/>
    </row>
    <row r="1004" spans="1:23" ht="45" x14ac:dyDescent="0.25">
      <c r="A1004" s="49">
        <v>2</v>
      </c>
      <c r="B1004" s="50" t="s">
        <v>907</v>
      </c>
      <c r="C1004" s="49" t="s">
        <v>42</v>
      </c>
      <c r="D1004" s="49">
        <v>1968</v>
      </c>
      <c r="E1004" s="49">
        <v>2019</v>
      </c>
      <c r="F1004" s="49" t="s">
        <v>64</v>
      </c>
      <c r="G1004" s="51">
        <v>6</v>
      </c>
      <c r="H1004" s="51">
        <v>3</v>
      </c>
      <c r="I1004" s="52">
        <v>3483.96</v>
      </c>
      <c r="J1004" s="52">
        <v>2922.29</v>
      </c>
      <c r="K1004" s="52">
        <v>2251.79</v>
      </c>
      <c r="L1004" s="53">
        <v>89</v>
      </c>
      <c r="M1004" s="52">
        <f t="shared" si="218"/>
        <v>1319039.26</v>
      </c>
      <c r="N1004" s="52">
        <v>0</v>
      </c>
      <c r="O1004" s="52">
        <v>0</v>
      </c>
      <c r="P1004" s="52">
        <v>0</v>
      </c>
      <c r="Q1004" s="52">
        <f>'Таблица 3 '!C995</f>
        <v>1319039.26</v>
      </c>
      <c r="R1004" s="52">
        <f t="shared" si="219"/>
        <v>1319039.26</v>
      </c>
      <c r="S1004" s="52">
        <v>0</v>
      </c>
      <c r="T1004" s="54">
        <f t="shared" si="220"/>
        <v>451.37178719428942</v>
      </c>
      <c r="U1004" s="54">
        <f t="shared" si="221"/>
        <v>451.37178719428942</v>
      </c>
      <c r="V1004" s="56" t="s">
        <v>704</v>
      </c>
      <c r="W1004" s="57"/>
    </row>
    <row r="1005" spans="1:23" ht="45" x14ac:dyDescent="0.25">
      <c r="A1005" s="49">
        <v>3</v>
      </c>
      <c r="B1005" s="50" t="s">
        <v>908</v>
      </c>
      <c r="C1005" s="49" t="s">
        <v>42</v>
      </c>
      <c r="D1005" s="49">
        <v>1988</v>
      </c>
      <c r="E1005" s="49" t="s">
        <v>38</v>
      </c>
      <c r="F1005" s="49" t="s">
        <v>64</v>
      </c>
      <c r="G1005" s="51" t="s">
        <v>909</v>
      </c>
      <c r="H1005" s="51">
        <v>2</v>
      </c>
      <c r="I1005" s="52">
        <v>5074</v>
      </c>
      <c r="J1005" s="52">
        <v>3973.09</v>
      </c>
      <c r="K1005" s="52">
        <v>3077.19</v>
      </c>
      <c r="L1005" s="53">
        <v>156</v>
      </c>
      <c r="M1005" s="52">
        <f t="shared" si="218"/>
        <v>3482364</v>
      </c>
      <c r="N1005" s="52">
        <v>0</v>
      </c>
      <c r="O1005" s="52">
        <v>0</v>
      </c>
      <c r="P1005" s="52">
        <v>0</v>
      </c>
      <c r="Q1005" s="52">
        <f>'Таблица 3 '!C996</f>
        <v>3482364</v>
      </c>
      <c r="R1005" s="52">
        <f t="shared" si="219"/>
        <v>3482364</v>
      </c>
      <c r="S1005" s="52">
        <v>0</v>
      </c>
      <c r="T1005" s="54">
        <f t="shared" si="220"/>
        <v>876.48757012803628</v>
      </c>
      <c r="U1005" s="54">
        <f t="shared" si="221"/>
        <v>876.48757012803628</v>
      </c>
      <c r="V1005" s="56" t="s">
        <v>704</v>
      </c>
      <c r="W1005" s="57"/>
    </row>
    <row r="1006" spans="1:23" ht="45" x14ac:dyDescent="0.25">
      <c r="A1006" s="49">
        <v>4</v>
      </c>
      <c r="B1006" s="50" t="s">
        <v>910</v>
      </c>
      <c r="C1006" s="49" t="s">
        <v>42</v>
      </c>
      <c r="D1006" s="49">
        <v>1991</v>
      </c>
      <c r="E1006" s="49">
        <v>2013</v>
      </c>
      <c r="F1006" s="49" t="s">
        <v>49</v>
      </c>
      <c r="G1006" s="51">
        <v>9</v>
      </c>
      <c r="H1006" s="51">
        <v>2</v>
      </c>
      <c r="I1006" s="52">
        <v>4352.3</v>
      </c>
      <c r="J1006" s="52">
        <v>3442.95</v>
      </c>
      <c r="K1006" s="52">
        <v>3442.95</v>
      </c>
      <c r="L1006" s="53">
        <v>128</v>
      </c>
      <c r="M1006" s="52">
        <f t="shared" si="218"/>
        <v>6730819.1799999997</v>
      </c>
      <c r="N1006" s="52">
        <v>0</v>
      </c>
      <c r="O1006" s="52">
        <v>0</v>
      </c>
      <c r="P1006" s="52">
        <v>0</v>
      </c>
      <c r="Q1006" s="52">
        <f>'Таблица 3 '!C997</f>
        <v>6730819.1799999997</v>
      </c>
      <c r="R1006" s="52">
        <f t="shared" si="219"/>
        <v>6730819.1799999997</v>
      </c>
      <c r="S1006" s="52">
        <v>0</v>
      </c>
      <c r="T1006" s="54">
        <f t="shared" si="220"/>
        <v>1954.9569932761149</v>
      </c>
      <c r="U1006" s="54">
        <f t="shared" si="221"/>
        <v>1954.9569932761149</v>
      </c>
      <c r="V1006" s="56" t="s">
        <v>704</v>
      </c>
      <c r="W1006" s="57"/>
    </row>
    <row r="1007" spans="1:23" ht="45" x14ac:dyDescent="0.25">
      <c r="A1007" s="49">
        <v>5</v>
      </c>
      <c r="B1007" s="50" t="s">
        <v>911</v>
      </c>
      <c r="C1007" s="49" t="s">
        <v>42</v>
      </c>
      <c r="D1007" s="49">
        <v>1978</v>
      </c>
      <c r="E1007" s="49">
        <v>2011</v>
      </c>
      <c r="F1007" s="49" t="s">
        <v>49</v>
      </c>
      <c r="G1007" s="51">
        <v>5</v>
      </c>
      <c r="H1007" s="51">
        <v>3</v>
      </c>
      <c r="I1007" s="52">
        <v>4005</v>
      </c>
      <c r="J1007" s="52">
        <v>3109.7</v>
      </c>
      <c r="K1007" s="52">
        <v>3109.7</v>
      </c>
      <c r="L1007" s="53">
        <v>94</v>
      </c>
      <c r="M1007" s="52">
        <f t="shared" si="218"/>
        <v>300977.71999999997</v>
      </c>
      <c r="N1007" s="52">
        <v>0</v>
      </c>
      <c r="O1007" s="52">
        <v>0</v>
      </c>
      <c r="P1007" s="52">
        <v>0</v>
      </c>
      <c r="Q1007" s="52">
        <f>'Таблица 3 '!C998</f>
        <v>300977.71999999997</v>
      </c>
      <c r="R1007" s="52">
        <f t="shared" si="219"/>
        <v>300977.71999999997</v>
      </c>
      <c r="S1007" s="52">
        <v>0</v>
      </c>
      <c r="T1007" s="54">
        <f t="shared" si="220"/>
        <v>96.786738270572727</v>
      </c>
      <c r="U1007" s="54">
        <f t="shared" si="221"/>
        <v>96.786738270572727</v>
      </c>
      <c r="V1007" s="56" t="s">
        <v>704</v>
      </c>
      <c r="W1007" s="57"/>
    </row>
    <row r="1008" spans="1:23" ht="45" x14ac:dyDescent="0.25">
      <c r="A1008" s="49">
        <v>6</v>
      </c>
      <c r="B1008" s="50" t="s">
        <v>772</v>
      </c>
      <c r="C1008" s="49" t="s">
        <v>42</v>
      </c>
      <c r="D1008" s="49" t="s">
        <v>728</v>
      </c>
      <c r="E1008" s="49" t="s">
        <v>39</v>
      </c>
      <c r="F1008" s="49" t="s">
        <v>64</v>
      </c>
      <c r="G1008" s="51">
        <v>2</v>
      </c>
      <c r="H1008" s="51">
        <v>1</v>
      </c>
      <c r="I1008" s="52">
        <v>870.33</v>
      </c>
      <c r="J1008" s="52">
        <v>726.3</v>
      </c>
      <c r="K1008" s="52">
        <v>685.3</v>
      </c>
      <c r="L1008" s="53">
        <v>34</v>
      </c>
      <c r="M1008" s="52">
        <f t="shared" si="218"/>
        <v>1431542.22</v>
      </c>
      <c r="N1008" s="52">
        <v>0</v>
      </c>
      <c r="O1008" s="52">
        <v>0</v>
      </c>
      <c r="P1008" s="52">
        <v>0</v>
      </c>
      <c r="Q1008" s="52">
        <f>'Таблица 3 '!C999</f>
        <v>1431542.22</v>
      </c>
      <c r="R1008" s="52">
        <f t="shared" si="219"/>
        <v>1431542.22</v>
      </c>
      <c r="S1008" s="52">
        <v>0</v>
      </c>
      <c r="T1008" s="54">
        <f t="shared" si="220"/>
        <v>1971.0067740603058</v>
      </c>
      <c r="U1008" s="54">
        <f t="shared" si="221"/>
        <v>1971.0067740603058</v>
      </c>
      <c r="V1008" s="56" t="s">
        <v>704</v>
      </c>
      <c r="W1008" s="57"/>
    </row>
    <row r="1009" spans="1:23" ht="45" x14ac:dyDescent="0.25">
      <c r="A1009" s="49">
        <v>7</v>
      </c>
      <c r="B1009" s="50" t="s">
        <v>778</v>
      </c>
      <c r="C1009" s="49" t="s">
        <v>42</v>
      </c>
      <c r="D1009" s="49">
        <v>1997</v>
      </c>
      <c r="E1009" s="49" t="s">
        <v>38</v>
      </c>
      <c r="F1009" s="49" t="s">
        <v>64</v>
      </c>
      <c r="G1009" s="51">
        <v>3</v>
      </c>
      <c r="H1009" s="51">
        <v>2</v>
      </c>
      <c r="I1009" s="52">
        <v>1538.9</v>
      </c>
      <c r="J1009" s="52">
        <v>1337.1</v>
      </c>
      <c r="K1009" s="52">
        <v>1007.5</v>
      </c>
      <c r="L1009" s="53">
        <v>33</v>
      </c>
      <c r="M1009" s="52">
        <f t="shared" si="218"/>
        <v>1568073.6</v>
      </c>
      <c r="N1009" s="52">
        <v>0</v>
      </c>
      <c r="O1009" s="52">
        <v>0</v>
      </c>
      <c r="P1009" s="52">
        <v>0</v>
      </c>
      <c r="Q1009" s="52">
        <f>'Таблица 3 '!C1000</f>
        <v>1568073.6</v>
      </c>
      <c r="R1009" s="52">
        <f t="shared" si="219"/>
        <v>1568073.6</v>
      </c>
      <c r="S1009" s="52">
        <v>0</v>
      </c>
      <c r="T1009" s="54">
        <f t="shared" si="220"/>
        <v>1172.7422032757461</v>
      </c>
      <c r="U1009" s="54">
        <f t="shared" si="221"/>
        <v>1172.7422032757461</v>
      </c>
      <c r="V1009" s="56" t="s">
        <v>704</v>
      </c>
      <c r="W1009" s="57"/>
    </row>
    <row r="1010" spans="1:23" ht="45" x14ac:dyDescent="0.25">
      <c r="A1010" s="49">
        <v>8</v>
      </c>
      <c r="B1010" s="50" t="s">
        <v>779</v>
      </c>
      <c r="C1010" s="49" t="s">
        <v>42</v>
      </c>
      <c r="D1010" s="49">
        <v>1966</v>
      </c>
      <c r="E1010" s="49" t="s">
        <v>38</v>
      </c>
      <c r="F1010" s="49" t="s">
        <v>64</v>
      </c>
      <c r="G1010" s="51">
        <v>2</v>
      </c>
      <c r="H1010" s="51">
        <v>2</v>
      </c>
      <c r="I1010" s="52">
        <v>696.31</v>
      </c>
      <c r="J1010" s="52">
        <v>626.22</v>
      </c>
      <c r="K1010" s="52">
        <v>585.64</v>
      </c>
      <c r="L1010" s="53">
        <v>31</v>
      </c>
      <c r="M1010" s="52">
        <f t="shared" si="218"/>
        <v>4087674.08</v>
      </c>
      <c r="N1010" s="52">
        <v>0</v>
      </c>
      <c r="O1010" s="52">
        <v>0</v>
      </c>
      <c r="P1010" s="52">
        <v>0</v>
      </c>
      <c r="Q1010" s="52">
        <f>'Таблица 3 '!C1001</f>
        <v>4087674.08</v>
      </c>
      <c r="R1010" s="52">
        <f t="shared" si="219"/>
        <v>4087674.08</v>
      </c>
      <c r="S1010" s="52">
        <v>0</v>
      </c>
      <c r="T1010" s="54">
        <f t="shared" si="220"/>
        <v>6527.5367762128326</v>
      </c>
      <c r="U1010" s="54">
        <f t="shared" si="221"/>
        <v>6527.5367762128326</v>
      </c>
      <c r="V1010" s="56" t="s">
        <v>704</v>
      </c>
      <c r="W1010" s="57"/>
    </row>
    <row r="1011" spans="1:23" ht="45" x14ac:dyDescent="0.25">
      <c r="A1011" s="49">
        <v>9</v>
      </c>
      <c r="B1011" s="50" t="s">
        <v>912</v>
      </c>
      <c r="C1011" s="49" t="s">
        <v>42</v>
      </c>
      <c r="D1011" s="49">
        <v>1987</v>
      </c>
      <c r="E1011" s="49" t="s">
        <v>38</v>
      </c>
      <c r="F1011" s="49" t="s">
        <v>64</v>
      </c>
      <c r="G1011" s="51">
        <v>5</v>
      </c>
      <c r="H1011" s="51">
        <v>4</v>
      </c>
      <c r="I1011" s="52">
        <v>3754.11</v>
      </c>
      <c r="J1011" s="52">
        <v>2719.75</v>
      </c>
      <c r="K1011" s="52">
        <v>2719.75</v>
      </c>
      <c r="L1011" s="53">
        <v>98</v>
      </c>
      <c r="M1011" s="52">
        <f t="shared" si="218"/>
        <v>2308115.6</v>
      </c>
      <c r="N1011" s="52">
        <v>0</v>
      </c>
      <c r="O1011" s="52">
        <v>0</v>
      </c>
      <c r="P1011" s="52">
        <v>0</v>
      </c>
      <c r="Q1011" s="52">
        <f>'Таблица 3 '!C1002</f>
        <v>2308115.6</v>
      </c>
      <c r="R1011" s="52">
        <f t="shared" si="219"/>
        <v>2308115.6</v>
      </c>
      <c r="S1011" s="52">
        <v>0</v>
      </c>
      <c r="T1011" s="54">
        <f t="shared" si="220"/>
        <v>848.6499126757974</v>
      </c>
      <c r="U1011" s="54">
        <f t="shared" si="221"/>
        <v>848.6499126757974</v>
      </c>
      <c r="V1011" s="56" t="s">
        <v>704</v>
      </c>
      <c r="W1011" s="57"/>
    </row>
    <row r="1012" spans="1:23" ht="45" x14ac:dyDescent="0.25">
      <c r="A1012" s="49">
        <v>10</v>
      </c>
      <c r="B1012" s="50" t="s">
        <v>913</v>
      </c>
      <c r="C1012" s="49" t="s">
        <v>42</v>
      </c>
      <c r="D1012" s="49">
        <v>1978</v>
      </c>
      <c r="E1012" s="49" t="s">
        <v>38</v>
      </c>
      <c r="F1012" s="49" t="s">
        <v>64</v>
      </c>
      <c r="G1012" s="51">
        <v>2</v>
      </c>
      <c r="H1012" s="51">
        <v>1</v>
      </c>
      <c r="I1012" s="52">
        <v>839.3</v>
      </c>
      <c r="J1012" s="52">
        <v>530.70000000000005</v>
      </c>
      <c r="K1012" s="52">
        <v>530.70000000000005</v>
      </c>
      <c r="L1012" s="53">
        <v>29</v>
      </c>
      <c r="M1012" s="52">
        <f t="shared" si="218"/>
        <v>3653035.04</v>
      </c>
      <c r="N1012" s="52">
        <v>0</v>
      </c>
      <c r="O1012" s="52">
        <v>0</v>
      </c>
      <c r="P1012" s="52">
        <v>0</v>
      </c>
      <c r="Q1012" s="52">
        <f>'Таблица 3 '!C1003</f>
        <v>3653035.04</v>
      </c>
      <c r="R1012" s="52">
        <f t="shared" si="219"/>
        <v>3653035.04</v>
      </c>
      <c r="S1012" s="52">
        <v>0</v>
      </c>
      <c r="T1012" s="54">
        <f t="shared" si="220"/>
        <v>6883.4276238929706</v>
      </c>
      <c r="U1012" s="54">
        <f t="shared" si="221"/>
        <v>6883.4276238929706</v>
      </c>
      <c r="V1012" s="56" t="s">
        <v>704</v>
      </c>
      <c r="W1012" s="57"/>
    </row>
    <row r="1013" spans="1:23" s="40" customFormat="1" ht="24" customHeight="1" x14ac:dyDescent="0.25">
      <c r="A1013" s="329" t="s">
        <v>255</v>
      </c>
      <c r="B1013" s="329"/>
      <c r="C1013" s="42" t="s">
        <v>38</v>
      </c>
      <c r="D1013" s="42" t="s">
        <v>38</v>
      </c>
      <c r="E1013" s="42" t="s">
        <v>38</v>
      </c>
      <c r="F1013" s="42" t="s">
        <v>38</v>
      </c>
      <c r="G1013" s="43" t="s">
        <v>38</v>
      </c>
      <c r="H1013" s="43" t="s">
        <v>38</v>
      </c>
      <c r="I1013" s="44">
        <f t="shared" ref="I1013:S1013" si="222">I1014</f>
        <v>727</v>
      </c>
      <c r="J1013" s="44">
        <f t="shared" si="222"/>
        <v>648.9</v>
      </c>
      <c r="K1013" s="44">
        <f t="shared" si="222"/>
        <v>527.79999999999995</v>
      </c>
      <c r="L1013" s="45">
        <f t="shared" si="222"/>
        <v>32</v>
      </c>
      <c r="M1013" s="44">
        <f t="shared" si="222"/>
        <v>855910.65</v>
      </c>
      <c r="N1013" s="44">
        <f t="shared" si="222"/>
        <v>0</v>
      </c>
      <c r="O1013" s="44">
        <f t="shared" si="222"/>
        <v>0</v>
      </c>
      <c r="P1013" s="44">
        <f t="shared" si="222"/>
        <v>0</v>
      </c>
      <c r="Q1013" s="44">
        <f t="shared" si="222"/>
        <v>855910.65</v>
      </c>
      <c r="R1013" s="44">
        <f t="shared" si="222"/>
        <v>855910.65</v>
      </c>
      <c r="S1013" s="44">
        <f t="shared" si="222"/>
        <v>0</v>
      </c>
      <c r="T1013" s="46" t="s">
        <v>39</v>
      </c>
      <c r="U1013" s="46" t="s">
        <v>39</v>
      </c>
      <c r="V1013" s="47" t="s">
        <v>39</v>
      </c>
      <c r="W1013" s="57"/>
    </row>
    <row r="1014" spans="1:23" s="48" customFormat="1" ht="45" x14ac:dyDescent="0.25">
      <c r="A1014" s="49">
        <v>1</v>
      </c>
      <c r="B1014" s="50" t="s">
        <v>914</v>
      </c>
      <c r="C1014" s="49" t="s">
        <v>42</v>
      </c>
      <c r="D1014" s="49" t="s">
        <v>437</v>
      </c>
      <c r="E1014" s="49" t="s">
        <v>39</v>
      </c>
      <c r="F1014" s="49" t="s">
        <v>49</v>
      </c>
      <c r="G1014" s="51">
        <v>2</v>
      </c>
      <c r="H1014" s="51">
        <v>2</v>
      </c>
      <c r="I1014" s="52">
        <v>727</v>
      </c>
      <c r="J1014" s="52">
        <v>648.9</v>
      </c>
      <c r="K1014" s="52">
        <v>527.79999999999995</v>
      </c>
      <c r="L1014" s="53">
        <v>32</v>
      </c>
      <c r="M1014" s="52">
        <f>SUM(N1014:Q1014)</f>
        <v>855910.65</v>
      </c>
      <c r="N1014" s="52">
        <v>0</v>
      </c>
      <c r="O1014" s="52">
        <v>0</v>
      </c>
      <c r="P1014" s="52">
        <v>0</v>
      </c>
      <c r="Q1014" s="52">
        <f>'Таблица 3 '!C1005</f>
        <v>855910.65</v>
      </c>
      <c r="R1014" s="52">
        <f>Q1014</f>
        <v>855910.65</v>
      </c>
      <c r="S1014" s="52">
        <v>0</v>
      </c>
      <c r="T1014" s="54">
        <f t="shared" si="220"/>
        <v>1319.0177993527509</v>
      </c>
      <c r="U1014" s="54">
        <v>1319.02</v>
      </c>
      <c r="V1014" s="56" t="s">
        <v>704</v>
      </c>
      <c r="W1014" s="57"/>
    </row>
    <row r="1015" spans="1:23" s="40" customFormat="1" ht="24" customHeight="1" x14ac:dyDescent="0.25">
      <c r="A1015" s="329" t="s">
        <v>915</v>
      </c>
      <c r="B1015" s="329"/>
      <c r="C1015" s="42" t="s">
        <v>38</v>
      </c>
      <c r="D1015" s="42" t="s">
        <v>38</v>
      </c>
      <c r="E1015" s="42" t="s">
        <v>38</v>
      </c>
      <c r="F1015" s="42" t="s">
        <v>38</v>
      </c>
      <c r="G1015" s="43" t="s">
        <v>38</v>
      </c>
      <c r="H1015" s="43" t="s">
        <v>38</v>
      </c>
      <c r="I1015" s="44">
        <f t="shared" ref="I1015:S1015" si="223">SUM(I1016:I1017)</f>
        <v>1607.58</v>
      </c>
      <c r="J1015" s="44">
        <f t="shared" si="223"/>
        <v>1463.76</v>
      </c>
      <c r="K1015" s="44">
        <f t="shared" si="223"/>
        <v>1463.76</v>
      </c>
      <c r="L1015" s="45">
        <f t="shared" si="223"/>
        <v>65</v>
      </c>
      <c r="M1015" s="44">
        <f t="shared" si="223"/>
        <v>1370946.17</v>
      </c>
      <c r="N1015" s="44">
        <f t="shared" si="223"/>
        <v>0</v>
      </c>
      <c r="O1015" s="44">
        <f t="shared" si="223"/>
        <v>0</v>
      </c>
      <c r="P1015" s="44">
        <f t="shared" si="223"/>
        <v>0</v>
      </c>
      <c r="Q1015" s="44">
        <f t="shared" si="223"/>
        <v>1370946.17</v>
      </c>
      <c r="R1015" s="44">
        <f t="shared" si="223"/>
        <v>1370946.17</v>
      </c>
      <c r="S1015" s="44">
        <f t="shared" si="223"/>
        <v>0</v>
      </c>
      <c r="T1015" s="46" t="s">
        <v>39</v>
      </c>
      <c r="U1015" s="46" t="s">
        <v>39</v>
      </c>
      <c r="V1015" s="47" t="s">
        <v>39</v>
      </c>
      <c r="W1015" s="57"/>
    </row>
    <row r="1016" spans="1:23" s="48" customFormat="1" ht="45" x14ac:dyDescent="0.25">
      <c r="A1016" s="49">
        <v>1</v>
      </c>
      <c r="B1016" s="50" t="s">
        <v>383</v>
      </c>
      <c r="C1016" s="49" t="s">
        <v>42</v>
      </c>
      <c r="D1016" s="49" t="s">
        <v>327</v>
      </c>
      <c r="E1016" s="49" t="s">
        <v>39</v>
      </c>
      <c r="F1016" s="49" t="s">
        <v>64</v>
      </c>
      <c r="G1016" s="51">
        <v>2</v>
      </c>
      <c r="H1016" s="51">
        <v>2</v>
      </c>
      <c r="I1016" s="52">
        <v>798.62</v>
      </c>
      <c r="J1016" s="52">
        <v>727.77</v>
      </c>
      <c r="K1016" s="52">
        <v>727.77</v>
      </c>
      <c r="L1016" s="53">
        <v>31</v>
      </c>
      <c r="M1016" s="52">
        <f t="shared" ref="M1016:M1017" si="224">SUM(N1016:Q1016)</f>
        <v>79224.17</v>
      </c>
      <c r="N1016" s="52">
        <v>0</v>
      </c>
      <c r="O1016" s="52">
        <v>0</v>
      </c>
      <c r="P1016" s="52">
        <v>0</v>
      </c>
      <c r="Q1016" s="52">
        <f>'Таблица 3 '!C1007</f>
        <v>79224.17</v>
      </c>
      <c r="R1016" s="52">
        <f t="shared" ref="R1016:R1017" si="225">Q1016</f>
        <v>79224.17</v>
      </c>
      <c r="S1016" s="52">
        <v>0</v>
      </c>
      <c r="T1016" s="54">
        <f t="shared" si="220"/>
        <v>108.85880154444399</v>
      </c>
      <c r="U1016" s="54">
        <f t="shared" si="221"/>
        <v>108.85880154444399</v>
      </c>
      <c r="V1016" s="56" t="s">
        <v>704</v>
      </c>
      <c r="W1016" s="57"/>
    </row>
    <row r="1017" spans="1:23" s="48" customFormat="1" ht="45" x14ac:dyDescent="0.25">
      <c r="A1017" s="49">
        <v>2</v>
      </c>
      <c r="B1017" s="50" t="s">
        <v>916</v>
      </c>
      <c r="C1017" s="49" t="s">
        <v>42</v>
      </c>
      <c r="D1017" s="49" t="s">
        <v>129</v>
      </c>
      <c r="E1017" s="49" t="s">
        <v>39</v>
      </c>
      <c r="F1017" s="49" t="s">
        <v>64</v>
      </c>
      <c r="G1017" s="51">
        <v>2</v>
      </c>
      <c r="H1017" s="51">
        <v>2</v>
      </c>
      <c r="I1017" s="52">
        <v>808.96</v>
      </c>
      <c r="J1017" s="52">
        <v>735.99</v>
      </c>
      <c r="K1017" s="52">
        <v>735.99</v>
      </c>
      <c r="L1017" s="53">
        <v>34</v>
      </c>
      <c r="M1017" s="52">
        <f t="shared" si="224"/>
        <v>1291722</v>
      </c>
      <c r="N1017" s="52">
        <v>0</v>
      </c>
      <c r="O1017" s="52">
        <v>0</v>
      </c>
      <c r="P1017" s="52">
        <v>0</v>
      </c>
      <c r="Q1017" s="52">
        <f>'Таблица 3 '!C1008</f>
        <v>1291722</v>
      </c>
      <c r="R1017" s="52">
        <f t="shared" si="225"/>
        <v>1291722</v>
      </c>
      <c r="S1017" s="52">
        <v>0</v>
      </c>
      <c r="T1017" s="54">
        <f t="shared" si="220"/>
        <v>1755.0809114254268</v>
      </c>
      <c r="U1017" s="54">
        <f t="shared" si="221"/>
        <v>1755.0809114254268</v>
      </c>
      <c r="V1017" s="56" t="s">
        <v>704</v>
      </c>
      <c r="W1017" s="57"/>
    </row>
    <row r="1018" spans="1:23" s="40" customFormat="1" ht="24" customHeight="1" x14ac:dyDescent="0.25">
      <c r="A1018" s="329" t="s">
        <v>302</v>
      </c>
      <c r="B1018" s="329"/>
      <c r="C1018" s="42" t="s">
        <v>38</v>
      </c>
      <c r="D1018" s="42" t="s">
        <v>38</v>
      </c>
      <c r="E1018" s="42" t="s">
        <v>38</v>
      </c>
      <c r="F1018" s="42" t="s">
        <v>38</v>
      </c>
      <c r="G1018" s="43" t="s">
        <v>38</v>
      </c>
      <c r="H1018" s="43" t="s">
        <v>38</v>
      </c>
      <c r="I1018" s="44">
        <f t="shared" ref="I1018:S1018" si="226">SUM(I1019:I1026)</f>
        <v>12079.7</v>
      </c>
      <c r="J1018" s="44">
        <f t="shared" si="226"/>
        <v>10353.4</v>
      </c>
      <c r="K1018" s="44">
        <f t="shared" si="226"/>
        <v>10187.399999999998</v>
      </c>
      <c r="L1018" s="45">
        <f t="shared" si="226"/>
        <v>432</v>
      </c>
      <c r="M1018" s="44">
        <f t="shared" si="226"/>
        <v>45320651.200000003</v>
      </c>
      <c r="N1018" s="44">
        <f t="shared" si="226"/>
        <v>0</v>
      </c>
      <c r="O1018" s="44">
        <f t="shared" si="226"/>
        <v>0</v>
      </c>
      <c r="P1018" s="44">
        <f t="shared" si="226"/>
        <v>0</v>
      </c>
      <c r="Q1018" s="44">
        <f t="shared" si="226"/>
        <v>45320651.200000003</v>
      </c>
      <c r="R1018" s="44">
        <f t="shared" si="226"/>
        <v>45320651.200000003</v>
      </c>
      <c r="S1018" s="44">
        <f t="shared" si="226"/>
        <v>0</v>
      </c>
      <c r="T1018" s="46" t="s">
        <v>39</v>
      </c>
      <c r="U1018" s="46" t="s">
        <v>39</v>
      </c>
      <c r="V1018" s="47" t="s">
        <v>39</v>
      </c>
      <c r="W1018" s="57"/>
    </row>
    <row r="1019" spans="1:23" s="48" customFormat="1" ht="45" x14ac:dyDescent="0.25">
      <c r="A1019" s="49">
        <v>1</v>
      </c>
      <c r="B1019" s="50" t="s">
        <v>707</v>
      </c>
      <c r="C1019" s="49" t="s">
        <v>42</v>
      </c>
      <c r="D1019" s="49">
        <v>1955</v>
      </c>
      <c r="E1019" s="49" t="s">
        <v>39</v>
      </c>
      <c r="F1019" s="49" t="s">
        <v>64</v>
      </c>
      <c r="G1019" s="51">
        <v>2</v>
      </c>
      <c r="H1019" s="51">
        <v>1</v>
      </c>
      <c r="I1019" s="52">
        <v>509.2</v>
      </c>
      <c r="J1019" s="52">
        <v>486.2</v>
      </c>
      <c r="K1019" s="52">
        <v>480.2</v>
      </c>
      <c r="L1019" s="53">
        <v>12</v>
      </c>
      <c r="M1019" s="52">
        <f t="shared" ref="M1019:M1026" si="227">SUM(N1019:Q1019)</f>
        <v>5379588.5599999996</v>
      </c>
      <c r="N1019" s="52">
        <v>0</v>
      </c>
      <c r="O1019" s="52">
        <v>0</v>
      </c>
      <c r="P1019" s="52">
        <v>0</v>
      </c>
      <c r="Q1019" s="52">
        <f>'Таблица 3 '!C1010</f>
        <v>5379588.5599999996</v>
      </c>
      <c r="R1019" s="52">
        <f t="shared" ref="R1019:R1026" si="228">Q1019</f>
        <v>5379588.5599999996</v>
      </c>
      <c r="S1019" s="52">
        <v>0</v>
      </c>
      <c r="T1019" s="54">
        <f t="shared" si="220"/>
        <v>11064.558946935416</v>
      </c>
      <c r="U1019" s="54">
        <f t="shared" si="221"/>
        <v>11064.558946935416</v>
      </c>
      <c r="V1019" s="56" t="s">
        <v>704</v>
      </c>
      <c r="W1019" s="57"/>
    </row>
    <row r="1020" spans="1:23" s="48" customFormat="1" ht="45" x14ac:dyDescent="0.25">
      <c r="A1020" s="49">
        <v>2</v>
      </c>
      <c r="B1020" s="50" t="s">
        <v>708</v>
      </c>
      <c r="C1020" s="49" t="s">
        <v>42</v>
      </c>
      <c r="D1020" s="49">
        <v>1955</v>
      </c>
      <c r="E1020" s="49" t="s">
        <v>39</v>
      </c>
      <c r="F1020" s="49" t="s">
        <v>43</v>
      </c>
      <c r="G1020" s="51">
        <v>2</v>
      </c>
      <c r="H1020" s="51">
        <v>2</v>
      </c>
      <c r="I1020" s="52">
        <v>499</v>
      </c>
      <c r="J1020" s="52">
        <v>480.1</v>
      </c>
      <c r="K1020" s="52">
        <v>480.1</v>
      </c>
      <c r="L1020" s="53">
        <v>17</v>
      </c>
      <c r="M1020" s="52">
        <f t="shared" si="227"/>
        <v>5164596.58</v>
      </c>
      <c r="N1020" s="52">
        <v>0</v>
      </c>
      <c r="O1020" s="52">
        <v>0</v>
      </c>
      <c r="P1020" s="52">
        <v>0</v>
      </c>
      <c r="Q1020" s="52">
        <f>'Таблица 3 '!C1011</f>
        <v>5164596.58</v>
      </c>
      <c r="R1020" s="52">
        <f t="shared" si="228"/>
        <v>5164596.58</v>
      </c>
      <c r="S1020" s="52">
        <v>0</v>
      </c>
      <c r="T1020" s="54">
        <f t="shared" si="220"/>
        <v>10757.335096854822</v>
      </c>
      <c r="U1020" s="54">
        <f t="shared" si="221"/>
        <v>10757.335096854822</v>
      </c>
      <c r="V1020" s="56" t="s">
        <v>704</v>
      </c>
      <c r="W1020" s="57"/>
    </row>
    <row r="1021" spans="1:23" s="48" customFormat="1" ht="45" x14ac:dyDescent="0.25">
      <c r="A1021" s="49">
        <v>3</v>
      </c>
      <c r="B1021" s="50" t="s">
        <v>917</v>
      </c>
      <c r="C1021" s="49" t="s">
        <v>42</v>
      </c>
      <c r="D1021" s="49">
        <v>1960</v>
      </c>
      <c r="E1021" s="49" t="s">
        <v>39</v>
      </c>
      <c r="F1021" s="49" t="s">
        <v>43</v>
      </c>
      <c r="G1021" s="51">
        <v>2</v>
      </c>
      <c r="H1021" s="51">
        <v>2</v>
      </c>
      <c r="I1021" s="52">
        <v>652.29999999999995</v>
      </c>
      <c r="J1021" s="52">
        <v>652.29999999999995</v>
      </c>
      <c r="K1021" s="52">
        <v>587</v>
      </c>
      <c r="L1021" s="53">
        <v>38</v>
      </c>
      <c r="M1021" s="52">
        <f t="shared" si="227"/>
        <v>1308750.1000000001</v>
      </c>
      <c r="N1021" s="52">
        <v>0</v>
      </c>
      <c r="O1021" s="52">
        <v>0</v>
      </c>
      <c r="P1021" s="52">
        <v>0</v>
      </c>
      <c r="Q1021" s="52">
        <f>'Таблица 3 '!C1012</f>
        <v>1308750.1000000001</v>
      </c>
      <c r="R1021" s="52">
        <f t="shared" si="228"/>
        <v>1308750.1000000001</v>
      </c>
      <c r="S1021" s="52">
        <v>0</v>
      </c>
      <c r="T1021" s="54">
        <f t="shared" si="220"/>
        <v>2006.362256630385</v>
      </c>
      <c r="U1021" s="54">
        <f t="shared" si="221"/>
        <v>2006.362256630385</v>
      </c>
      <c r="V1021" s="56" t="s">
        <v>704</v>
      </c>
      <c r="W1021" s="57"/>
    </row>
    <row r="1022" spans="1:23" s="48" customFormat="1" ht="45" x14ac:dyDescent="0.25">
      <c r="A1022" s="49">
        <v>4</v>
      </c>
      <c r="B1022" s="50" t="s">
        <v>918</v>
      </c>
      <c r="C1022" s="49" t="s">
        <v>42</v>
      </c>
      <c r="D1022" s="49">
        <v>1995</v>
      </c>
      <c r="E1022" s="49" t="s">
        <v>39</v>
      </c>
      <c r="F1022" s="49" t="s">
        <v>43</v>
      </c>
      <c r="G1022" s="51">
        <v>5</v>
      </c>
      <c r="H1022" s="51">
        <v>6</v>
      </c>
      <c r="I1022" s="52">
        <v>5442</v>
      </c>
      <c r="J1022" s="52">
        <v>4285.6000000000004</v>
      </c>
      <c r="K1022" s="52">
        <v>4085.6</v>
      </c>
      <c r="L1022" s="53">
        <v>171</v>
      </c>
      <c r="M1022" s="52">
        <f t="shared" si="227"/>
        <v>11296164.48</v>
      </c>
      <c r="N1022" s="52">
        <v>0</v>
      </c>
      <c r="O1022" s="52">
        <v>0</v>
      </c>
      <c r="P1022" s="52">
        <v>0</v>
      </c>
      <c r="Q1022" s="52">
        <f>'Таблица 3 '!C1013</f>
        <v>11296164.48</v>
      </c>
      <c r="R1022" s="52">
        <f t="shared" si="228"/>
        <v>11296164.48</v>
      </c>
      <c r="S1022" s="52">
        <v>0</v>
      </c>
      <c r="T1022" s="54">
        <f t="shared" si="220"/>
        <v>2635.8420011200296</v>
      </c>
      <c r="U1022" s="54">
        <f t="shared" si="221"/>
        <v>2635.8420011200296</v>
      </c>
      <c r="V1022" s="56" t="s">
        <v>704</v>
      </c>
      <c r="W1022" s="57"/>
    </row>
    <row r="1023" spans="1:23" s="48" customFormat="1" ht="45" x14ac:dyDescent="0.25">
      <c r="A1023" s="49">
        <v>5</v>
      </c>
      <c r="B1023" s="50" t="s">
        <v>702</v>
      </c>
      <c r="C1023" s="49" t="s">
        <v>42</v>
      </c>
      <c r="D1023" s="49">
        <v>1961</v>
      </c>
      <c r="E1023" s="49" t="s">
        <v>39</v>
      </c>
      <c r="F1023" s="49" t="s">
        <v>64</v>
      </c>
      <c r="G1023" s="51">
        <v>4</v>
      </c>
      <c r="H1023" s="51">
        <v>2</v>
      </c>
      <c r="I1023" s="52">
        <v>1350.7</v>
      </c>
      <c r="J1023" s="52">
        <v>1254.2</v>
      </c>
      <c r="K1023" s="52">
        <v>1254.2</v>
      </c>
      <c r="L1023" s="53">
        <v>58</v>
      </c>
      <c r="M1023" s="52">
        <f t="shared" si="227"/>
        <v>10663148.210000001</v>
      </c>
      <c r="N1023" s="52">
        <v>0</v>
      </c>
      <c r="O1023" s="52">
        <v>0</v>
      </c>
      <c r="P1023" s="52">
        <v>0</v>
      </c>
      <c r="Q1023" s="52">
        <f>'Таблица 3 '!C1014</f>
        <v>10663148.210000001</v>
      </c>
      <c r="R1023" s="52">
        <f t="shared" si="228"/>
        <v>10663148.210000001</v>
      </c>
      <c r="S1023" s="52">
        <v>0</v>
      </c>
      <c r="T1023" s="54">
        <f t="shared" si="220"/>
        <v>8501.9520092489238</v>
      </c>
      <c r="U1023" s="54">
        <f t="shared" si="221"/>
        <v>8501.9520092489238</v>
      </c>
      <c r="V1023" s="56" t="s">
        <v>704</v>
      </c>
      <c r="W1023" s="57"/>
    </row>
    <row r="1024" spans="1:23" s="48" customFormat="1" ht="45" x14ac:dyDescent="0.25">
      <c r="A1024" s="49">
        <v>6</v>
      </c>
      <c r="B1024" s="50" t="s">
        <v>303</v>
      </c>
      <c r="C1024" s="49" t="s">
        <v>42</v>
      </c>
      <c r="D1024" s="49">
        <v>1962</v>
      </c>
      <c r="E1024" s="49" t="s">
        <v>39</v>
      </c>
      <c r="F1024" s="49" t="s">
        <v>64</v>
      </c>
      <c r="G1024" s="51">
        <v>4</v>
      </c>
      <c r="H1024" s="51">
        <v>2</v>
      </c>
      <c r="I1024" s="52">
        <v>1364.9</v>
      </c>
      <c r="J1024" s="52">
        <v>1200.7</v>
      </c>
      <c r="K1024" s="52">
        <v>1198.5</v>
      </c>
      <c r="L1024" s="53">
        <v>53</v>
      </c>
      <c r="M1024" s="52">
        <f t="shared" si="227"/>
        <v>3852182.28</v>
      </c>
      <c r="N1024" s="52">
        <v>0</v>
      </c>
      <c r="O1024" s="52">
        <v>0</v>
      </c>
      <c r="P1024" s="52">
        <v>0</v>
      </c>
      <c r="Q1024" s="52">
        <f>'Таблица 3 '!C1015</f>
        <v>3852182.28</v>
      </c>
      <c r="R1024" s="52">
        <f t="shared" si="228"/>
        <v>3852182.28</v>
      </c>
      <c r="S1024" s="52">
        <v>0</v>
      </c>
      <c r="T1024" s="54">
        <f t="shared" si="220"/>
        <v>3208.2804030981924</v>
      </c>
      <c r="U1024" s="54">
        <f t="shared" si="221"/>
        <v>3208.2804030981924</v>
      </c>
      <c r="V1024" s="56" t="s">
        <v>704</v>
      </c>
      <c r="W1024" s="57"/>
    </row>
    <row r="1025" spans="1:23" s="48" customFormat="1" ht="45" x14ac:dyDescent="0.25">
      <c r="A1025" s="49">
        <v>7</v>
      </c>
      <c r="B1025" s="50" t="s">
        <v>703</v>
      </c>
      <c r="C1025" s="49" t="s">
        <v>42</v>
      </c>
      <c r="D1025" s="49">
        <v>1992</v>
      </c>
      <c r="E1025" s="49" t="s">
        <v>39</v>
      </c>
      <c r="F1025" s="49" t="s">
        <v>64</v>
      </c>
      <c r="G1025" s="51">
        <v>3</v>
      </c>
      <c r="H1025" s="51">
        <v>3</v>
      </c>
      <c r="I1025" s="52">
        <v>1687.9</v>
      </c>
      <c r="J1025" s="52">
        <v>1457</v>
      </c>
      <c r="K1025" s="52">
        <v>1564.5</v>
      </c>
      <c r="L1025" s="53">
        <v>50</v>
      </c>
      <c r="M1025" s="52">
        <f t="shared" si="227"/>
        <v>7281073.3899999997</v>
      </c>
      <c r="N1025" s="52">
        <v>0</v>
      </c>
      <c r="O1025" s="52">
        <v>0</v>
      </c>
      <c r="P1025" s="52">
        <v>0</v>
      </c>
      <c r="Q1025" s="52">
        <f>'Таблица 3 '!C1016</f>
        <v>7281073.3899999997</v>
      </c>
      <c r="R1025" s="52">
        <f t="shared" si="228"/>
        <v>7281073.3899999997</v>
      </c>
      <c r="S1025" s="52">
        <v>0</v>
      </c>
      <c r="T1025" s="54">
        <f t="shared" si="220"/>
        <v>4997.3050034317084</v>
      </c>
      <c r="U1025" s="54">
        <f t="shared" si="221"/>
        <v>4997.3050034317084</v>
      </c>
      <c r="V1025" s="56" t="s">
        <v>704</v>
      </c>
      <c r="W1025" s="57"/>
    </row>
    <row r="1026" spans="1:23" s="48" customFormat="1" ht="45" x14ac:dyDescent="0.25">
      <c r="A1026" s="49">
        <v>8</v>
      </c>
      <c r="B1026" s="50" t="s">
        <v>919</v>
      </c>
      <c r="C1026" s="49" t="s">
        <v>42</v>
      </c>
      <c r="D1026" s="49" t="s">
        <v>920</v>
      </c>
      <c r="E1026" s="49" t="s">
        <v>38</v>
      </c>
      <c r="F1026" s="49" t="s">
        <v>64</v>
      </c>
      <c r="G1026" s="51">
        <v>2</v>
      </c>
      <c r="H1026" s="51">
        <v>2</v>
      </c>
      <c r="I1026" s="52">
        <v>573.70000000000005</v>
      </c>
      <c r="J1026" s="52">
        <v>537.29999999999995</v>
      </c>
      <c r="K1026" s="52">
        <v>537.29999999999995</v>
      </c>
      <c r="L1026" s="53">
        <v>33</v>
      </c>
      <c r="M1026" s="52">
        <f t="shared" si="227"/>
        <v>375147.6</v>
      </c>
      <c r="N1026" s="52">
        <v>0</v>
      </c>
      <c r="O1026" s="52">
        <v>0</v>
      </c>
      <c r="P1026" s="52">
        <v>0</v>
      </c>
      <c r="Q1026" s="52">
        <f>'Таблица 3 '!C1017</f>
        <v>375147.6</v>
      </c>
      <c r="R1026" s="52">
        <f t="shared" si="228"/>
        <v>375147.6</v>
      </c>
      <c r="S1026" s="52">
        <v>0</v>
      </c>
      <c r="T1026" s="54">
        <f t="shared" si="220"/>
        <v>698.20882188721384</v>
      </c>
      <c r="U1026" s="54">
        <f t="shared" si="221"/>
        <v>698.20882188721384</v>
      </c>
      <c r="V1026" s="56" t="s">
        <v>704</v>
      </c>
      <c r="W1026" s="57"/>
    </row>
    <row r="1027" spans="1:23" s="40" customFormat="1" ht="25.9" customHeight="1" x14ac:dyDescent="0.25">
      <c r="A1027" s="329" t="s">
        <v>715</v>
      </c>
      <c r="B1027" s="329"/>
      <c r="C1027" s="42" t="s">
        <v>38</v>
      </c>
      <c r="D1027" s="42" t="s">
        <v>38</v>
      </c>
      <c r="E1027" s="42" t="s">
        <v>38</v>
      </c>
      <c r="F1027" s="42" t="s">
        <v>38</v>
      </c>
      <c r="G1027" s="43" t="s">
        <v>38</v>
      </c>
      <c r="H1027" s="43" t="s">
        <v>38</v>
      </c>
      <c r="I1027" s="44">
        <f t="shared" ref="I1027:S1027" si="229">SUM(I1028:I1029)</f>
        <v>4177.5</v>
      </c>
      <c r="J1027" s="44">
        <f t="shared" si="229"/>
        <v>3431.4</v>
      </c>
      <c r="K1027" s="44">
        <f t="shared" si="229"/>
        <v>3183.9</v>
      </c>
      <c r="L1027" s="45">
        <f t="shared" si="229"/>
        <v>140</v>
      </c>
      <c r="M1027" s="44">
        <f t="shared" si="229"/>
        <v>10173912.91</v>
      </c>
      <c r="N1027" s="44">
        <f t="shared" si="229"/>
        <v>0</v>
      </c>
      <c r="O1027" s="44">
        <f t="shared" si="229"/>
        <v>0</v>
      </c>
      <c r="P1027" s="44">
        <f t="shared" si="229"/>
        <v>0</v>
      </c>
      <c r="Q1027" s="44">
        <f t="shared" si="229"/>
        <v>10173912.91</v>
      </c>
      <c r="R1027" s="44">
        <f t="shared" si="229"/>
        <v>10173912.91</v>
      </c>
      <c r="S1027" s="44">
        <f t="shared" si="229"/>
        <v>0</v>
      </c>
      <c r="T1027" s="46" t="s">
        <v>39</v>
      </c>
      <c r="U1027" s="46" t="s">
        <v>39</v>
      </c>
      <c r="V1027" s="47" t="s">
        <v>39</v>
      </c>
      <c r="W1027" s="57"/>
    </row>
    <row r="1028" spans="1:23" s="48" customFormat="1" ht="45" x14ac:dyDescent="0.25">
      <c r="A1028" s="49">
        <v>1</v>
      </c>
      <c r="B1028" s="50" t="s">
        <v>716</v>
      </c>
      <c r="C1028" s="49" t="s">
        <v>42</v>
      </c>
      <c r="D1028" s="49">
        <v>1991</v>
      </c>
      <c r="E1028" s="49" t="s">
        <v>39</v>
      </c>
      <c r="F1028" s="49" t="s">
        <v>49</v>
      </c>
      <c r="G1028" s="51">
        <v>5</v>
      </c>
      <c r="H1028" s="51">
        <v>4</v>
      </c>
      <c r="I1028" s="52">
        <v>3490</v>
      </c>
      <c r="J1028" s="52">
        <v>2820.4</v>
      </c>
      <c r="K1028" s="52">
        <v>2572.9</v>
      </c>
      <c r="L1028" s="53">
        <v>117</v>
      </c>
      <c r="M1028" s="52">
        <f t="shared" ref="M1028:M1029" si="230">SUM(N1028:Q1028)</f>
        <v>4805954.4000000004</v>
      </c>
      <c r="N1028" s="52">
        <v>0</v>
      </c>
      <c r="O1028" s="52">
        <v>0</v>
      </c>
      <c r="P1028" s="52">
        <v>0</v>
      </c>
      <c r="Q1028" s="52">
        <f>'Таблица 3 '!C1019</f>
        <v>4805954.4000000004</v>
      </c>
      <c r="R1028" s="52">
        <f t="shared" ref="R1028:R1029" si="231">Q1028</f>
        <v>4805954.4000000004</v>
      </c>
      <c r="S1028" s="52">
        <v>0</v>
      </c>
      <c r="T1028" s="54">
        <f t="shared" si="220"/>
        <v>1703.9974471706141</v>
      </c>
      <c r="U1028" s="54">
        <f t="shared" si="221"/>
        <v>1703.9974471706141</v>
      </c>
      <c r="V1028" s="56" t="s">
        <v>704</v>
      </c>
      <c r="W1028" s="57"/>
    </row>
    <row r="1029" spans="1:23" s="48" customFormat="1" ht="45" x14ac:dyDescent="0.25">
      <c r="A1029" s="49">
        <v>2</v>
      </c>
      <c r="B1029" s="50" t="s">
        <v>718</v>
      </c>
      <c r="C1029" s="49" t="s">
        <v>42</v>
      </c>
      <c r="D1029" s="49">
        <v>1983</v>
      </c>
      <c r="E1029" s="49" t="s">
        <v>39</v>
      </c>
      <c r="F1029" s="49" t="s">
        <v>64</v>
      </c>
      <c r="G1029" s="51">
        <v>2</v>
      </c>
      <c r="H1029" s="51">
        <v>2</v>
      </c>
      <c r="I1029" s="52">
        <v>687.5</v>
      </c>
      <c r="J1029" s="52">
        <v>611</v>
      </c>
      <c r="K1029" s="52">
        <v>611</v>
      </c>
      <c r="L1029" s="53">
        <v>23</v>
      </c>
      <c r="M1029" s="52">
        <f t="shared" si="230"/>
        <v>5367958.51</v>
      </c>
      <c r="N1029" s="52">
        <v>0</v>
      </c>
      <c r="O1029" s="52">
        <v>0</v>
      </c>
      <c r="P1029" s="52">
        <v>0</v>
      </c>
      <c r="Q1029" s="52">
        <f>'Таблица 3 '!C1020</f>
        <v>5367958.51</v>
      </c>
      <c r="R1029" s="52">
        <f t="shared" si="231"/>
        <v>5367958.51</v>
      </c>
      <c r="S1029" s="52">
        <v>0</v>
      </c>
      <c r="T1029" s="54">
        <f t="shared" si="220"/>
        <v>8785.5294762684116</v>
      </c>
      <c r="U1029" s="54">
        <f t="shared" si="221"/>
        <v>8785.5294762684116</v>
      </c>
      <c r="V1029" s="56" t="s">
        <v>704</v>
      </c>
      <c r="W1029" s="57"/>
    </row>
    <row r="1030" spans="1:23" ht="30.75" customHeight="1" x14ac:dyDescent="0.25">
      <c r="A1030" s="329" t="s">
        <v>921</v>
      </c>
      <c r="B1030" s="329"/>
      <c r="C1030" s="42" t="s">
        <v>38</v>
      </c>
      <c r="D1030" s="42" t="s">
        <v>38</v>
      </c>
      <c r="E1030" s="42" t="s">
        <v>38</v>
      </c>
      <c r="F1030" s="42" t="s">
        <v>38</v>
      </c>
      <c r="G1030" s="43" t="s">
        <v>38</v>
      </c>
      <c r="H1030" s="43" t="s">
        <v>38</v>
      </c>
      <c r="I1030" s="44">
        <f t="shared" ref="I1030:S1030" si="232">SUM(I1031:I1040)</f>
        <v>24601.5</v>
      </c>
      <c r="J1030" s="44">
        <f t="shared" si="232"/>
        <v>17908.899999999998</v>
      </c>
      <c r="K1030" s="44">
        <f t="shared" si="232"/>
        <v>17750</v>
      </c>
      <c r="L1030" s="45">
        <f t="shared" si="232"/>
        <v>825</v>
      </c>
      <c r="M1030" s="44">
        <f t="shared" si="232"/>
        <v>45722071.659999996</v>
      </c>
      <c r="N1030" s="44">
        <f t="shared" si="232"/>
        <v>0</v>
      </c>
      <c r="O1030" s="44">
        <f t="shared" si="232"/>
        <v>0</v>
      </c>
      <c r="P1030" s="44">
        <f t="shared" si="232"/>
        <v>0</v>
      </c>
      <c r="Q1030" s="44">
        <f t="shared" si="232"/>
        <v>45722071.659999996</v>
      </c>
      <c r="R1030" s="44">
        <f t="shared" si="232"/>
        <v>45722071.659999996</v>
      </c>
      <c r="S1030" s="44">
        <f t="shared" si="232"/>
        <v>0</v>
      </c>
      <c r="T1030" s="46" t="s">
        <v>39</v>
      </c>
      <c r="U1030" s="46" t="s">
        <v>39</v>
      </c>
      <c r="V1030" s="47" t="s">
        <v>39</v>
      </c>
      <c r="W1030" s="57"/>
    </row>
    <row r="1031" spans="1:23" ht="45" x14ac:dyDescent="0.25">
      <c r="A1031" s="49">
        <v>1</v>
      </c>
      <c r="B1031" s="50" t="s">
        <v>922</v>
      </c>
      <c r="C1031" s="49" t="s">
        <v>42</v>
      </c>
      <c r="D1031" s="49">
        <v>1982</v>
      </c>
      <c r="E1031" s="49" t="s">
        <v>38</v>
      </c>
      <c r="F1031" s="49" t="s">
        <v>64</v>
      </c>
      <c r="G1031" s="51">
        <v>2</v>
      </c>
      <c r="H1031" s="51">
        <v>3</v>
      </c>
      <c r="I1031" s="52">
        <v>1496.2</v>
      </c>
      <c r="J1031" s="52">
        <v>934.5</v>
      </c>
      <c r="K1031" s="52">
        <v>934.5</v>
      </c>
      <c r="L1031" s="53">
        <v>18</v>
      </c>
      <c r="M1031" s="52">
        <f t="shared" ref="M1031:M1040" si="233">SUM(N1031:Q1031)</f>
        <v>7183698.4299999997</v>
      </c>
      <c r="N1031" s="52">
        <v>0</v>
      </c>
      <c r="O1031" s="52">
        <v>0</v>
      </c>
      <c r="P1031" s="52">
        <v>0</v>
      </c>
      <c r="Q1031" s="52">
        <f>'Таблица 3 '!C1022</f>
        <v>7183698.4299999997</v>
      </c>
      <c r="R1031" s="52">
        <f t="shared" ref="R1031:R1040" si="234">Q1031</f>
        <v>7183698.4299999997</v>
      </c>
      <c r="S1031" s="52">
        <v>0</v>
      </c>
      <c r="T1031" s="54">
        <f t="shared" si="220"/>
        <v>7687.2107330123054</v>
      </c>
      <c r="U1031" s="54">
        <f t="shared" si="221"/>
        <v>7687.2107330123054</v>
      </c>
      <c r="V1031" s="56" t="s">
        <v>704</v>
      </c>
      <c r="W1031" s="57"/>
    </row>
    <row r="1032" spans="1:23" ht="45" x14ac:dyDescent="0.25">
      <c r="A1032" s="49">
        <v>2</v>
      </c>
      <c r="B1032" s="50" t="s">
        <v>923</v>
      </c>
      <c r="C1032" s="49" t="s">
        <v>42</v>
      </c>
      <c r="D1032" s="49">
        <v>1962</v>
      </c>
      <c r="E1032" s="49" t="s">
        <v>38</v>
      </c>
      <c r="F1032" s="49" t="s">
        <v>64</v>
      </c>
      <c r="G1032" s="51">
        <v>2</v>
      </c>
      <c r="H1032" s="51">
        <v>2</v>
      </c>
      <c r="I1032" s="52">
        <v>295.2</v>
      </c>
      <c r="J1032" s="52">
        <v>273.10000000000002</v>
      </c>
      <c r="K1032" s="52">
        <v>212.4</v>
      </c>
      <c r="L1032" s="53">
        <v>25</v>
      </c>
      <c r="M1032" s="52">
        <f t="shared" si="233"/>
        <v>1791350.11</v>
      </c>
      <c r="N1032" s="52">
        <v>0</v>
      </c>
      <c r="O1032" s="52">
        <v>0</v>
      </c>
      <c r="P1032" s="52">
        <v>0</v>
      </c>
      <c r="Q1032" s="52">
        <f>'Таблица 3 '!C1023</f>
        <v>1791350.11</v>
      </c>
      <c r="R1032" s="52">
        <f t="shared" si="234"/>
        <v>1791350.11</v>
      </c>
      <c r="S1032" s="52">
        <v>0</v>
      </c>
      <c r="T1032" s="54">
        <f t="shared" si="220"/>
        <v>6559.319333577444</v>
      </c>
      <c r="U1032" s="54">
        <f t="shared" si="221"/>
        <v>6559.319333577444</v>
      </c>
      <c r="V1032" s="56" t="s">
        <v>704</v>
      </c>
      <c r="W1032" s="57"/>
    </row>
    <row r="1033" spans="1:23" ht="45" x14ac:dyDescent="0.25">
      <c r="A1033" s="49">
        <v>3</v>
      </c>
      <c r="B1033" s="50" t="s">
        <v>400</v>
      </c>
      <c r="C1033" s="49" t="s">
        <v>42</v>
      </c>
      <c r="D1033" s="49">
        <v>1978</v>
      </c>
      <c r="E1033" s="49" t="s">
        <v>38</v>
      </c>
      <c r="F1033" s="49" t="s">
        <v>64</v>
      </c>
      <c r="G1033" s="51">
        <v>2</v>
      </c>
      <c r="H1033" s="51">
        <v>2</v>
      </c>
      <c r="I1033" s="52">
        <v>576</v>
      </c>
      <c r="J1033" s="52">
        <v>494.4</v>
      </c>
      <c r="K1033" s="52">
        <v>494.4</v>
      </c>
      <c r="L1033" s="53">
        <v>24</v>
      </c>
      <c r="M1033" s="52">
        <f t="shared" si="233"/>
        <v>1929285.6</v>
      </c>
      <c r="N1033" s="52">
        <v>0</v>
      </c>
      <c r="O1033" s="52">
        <v>0</v>
      </c>
      <c r="P1033" s="52">
        <v>0</v>
      </c>
      <c r="Q1033" s="52">
        <f>'Таблица 3 '!C1024</f>
        <v>1929285.6</v>
      </c>
      <c r="R1033" s="52">
        <f t="shared" si="234"/>
        <v>1929285.6</v>
      </c>
      <c r="S1033" s="52">
        <v>0</v>
      </c>
      <c r="T1033" s="54">
        <f t="shared" si="220"/>
        <v>3902.2766990291266</v>
      </c>
      <c r="U1033" s="54">
        <f t="shared" si="221"/>
        <v>3902.2766990291266</v>
      </c>
      <c r="V1033" s="56" t="s">
        <v>704</v>
      </c>
      <c r="W1033" s="57"/>
    </row>
    <row r="1034" spans="1:23" ht="45" x14ac:dyDescent="0.25">
      <c r="A1034" s="49">
        <v>4</v>
      </c>
      <c r="B1034" s="50" t="s">
        <v>924</v>
      </c>
      <c r="C1034" s="49" t="s">
        <v>42</v>
      </c>
      <c r="D1034" s="49">
        <v>1986</v>
      </c>
      <c r="E1034" s="49" t="s">
        <v>38</v>
      </c>
      <c r="F1034" s="49" t="s">
        <v>64</v>
      </c>
      <c r="G1034" s="51">
        <v>2</v>
      </c>
      <c r="H1034" s="51">
        <v>3</v>
      </c>
      <c r="I1034" s="52">
        <v>921.3</v>
      </c>
      <c r="J1034" s="52">
        <v>527.4</v>
      </c>
      <c r="K1034" s="52">
        <v>527.4</v>
      </c>
      <c r="L1034" s="53">
        <v>44</v>
      </c>
      <c r="M1034" s="52">
        <f t="shared" si="233"/>
        <v>191565.2</v>
      </c>
      <c r="N1034" s="52">
        <v>0</v>
      </c>
      <c r="O1034" s="52">
        <v>0</v>
      </c>
      <c r="P1034" s="52">
        <v>0</v>
      </c>
      <c r="Q1034" s="52">
        <f>'Таблица 3 '!C1025</f>
        <v>191565.2</v>
      </c>
      <c r="R1034" s="52">
        <f t="shared" si="234"/>
        <v>191565.2</v>
      </c>
      <c r="S1034" s="52">
        <v>0</v>
      </c>
      <c r="T1034" s="54">
        <f t="shared" si="220"/>
        <v>363.22563519150555</v>
      </c>
      <c r="U1034" s="54">
        <f t="shared" si="221"/>
        <v>363.22563519150555</v>
      </c>
      <c r="V1034" s="56" t="s">
        <v>704</v>
      </c>
      <c r="W1034" s="57"/>
    </row>
    <row r="1035" spans="1:23" ht="45" x14ac:dyDescent="0.25">
      <c r="A1035" s="49">
        <v>5</v>
      </c>
      <c r="B1035" s="50" t="s">
        <v>784</v>
      </c>
      <c r="C1035" s="49" t="s">
        <v>42</v>
      </c>
      <c r="D1035" s="49" t="s">
        <v>89</v>
      </c>
      <c r="E1035" s="49">
        <v>2021</v>
      </c>
      <c r="F1035" s="49" t="s">
        <v>64</v>
      </c>
      <c r="G1035" s="51">
        <v>2</v>
      </c>
      <c r="H1035" s="51">
        <v>3</v>
      </c>
      <c r="I1035" s="52">
        <v>536.6</v>
      </c>
      <c r="J1035" s="52">
        <v>494.9</v>
      </c>
      <c r="K1035" s="52">
        <v>494.9</v>
      </c>
      <c r="L1035" s="53">
        <v>32</v>
      </c>
      <c r="M1035" s="52">
        <f t="shared" si="233"/>
        <v>826754.4</v>
      </c>
      <c r="N1035" s="52">
        <v>0</v>
      </c>
      <c r="O1035" s="52">
        <v>0</v>
      </c>
      <c r="P1035" s="52">
        <v>0</v>
      </c>
      <c r="Q1035" s="52">
        <f>'Таблица 3 '!C1026</f>
        <v>826754.4</v>
      </c>
      <c r="R1035" s="52">
        <f t="shared" si="234"/>
        <v>826754.4</v>
      </c>
      <c r="S1035" s="52">
        <v>0</v>
      </c>
      <c r="T1035" s="54">
        <f t="shared" si="220"/>
        <v>1670.5483936148719</v>
      </c>
      <c r="U1035" s="54">
        <f t="shared" si="221"/>
        <v>1670.5483936148719</v>
      </c>
      <c r="V1035" s="56" t="s">
        <v>704</v>
      </c>
      <c r="W1035" s="57"/>
    </row>
    <row r="1036" spans="1:23" ht="45" x14ac:dyDescent="0.25">
      <c r="A1036" s="49">
        <v>6</v>
      </c>
      <c r="B1036" s="50" t="s">
        <v>785</v>
      </c>
      <c r="C1036" s="49" t="s">
        <v>42</v>
      </c>
      <c r="D1036" s="49">
        <v>1964</v>
      </c>
      <c r="E1036" s="49" t="s">
        <v>38</v>
      </c>
      <c r="F1036" s="49" t="s">
        <v>64</v>
      </c>
      <c r="G1036" s="51">
        <v>2</v>
      </c>
      <c r="H1036" s="51">
        <v>3</v>
      </c>
      <c r="I1036" s="52">
        <v>538.1</v>
      </c>
      <c r="J1036" s="52">
        <v>300.10000000000002</v>
      </c>
      <c r="K1036" s="52">
        <v>300.10000000000002</v>
      </c>
      <c r="L1036" s="53">
        <v>30</v>
      </c>
      <c r="M1036" s="52">
        <f t="shared" si="233"/>
        <v>3401899.51</v>
      </c>
      <c r="N1036" s="52">
        <v>0</v>
      </c>
      <c r="O1036" s="52">
        <v>0</v>
      </c>
      <c r="P1036" s="52">
        <v>0</v>
      </c>
      <c r="Q1036" s="52">
        <f>'Таблица 3 '!C1027</f>
        <v>3401899.51</v>
      </c>
      <c r="R1036" s="52">
        <f t="shared" si="234"/>
        <v>3401899.51</v>
      </c>
      <c r="S1036" s="52">
        <v>0</v>
      </c>
      <c r="T1036" s="54">
        <f t="shared" si="220"/>
        <v>11335.886404531821</v>
      </c>
      <c r="U1036" s="54">
        <f t="shared" si="221"/>
        <v>11335.886404531821</v>
      </c>
      <c r="V1036" s="56" t="s">
        <v>704</v>
      </c>
      <c r="W1036" s="57"/>
    </row>
    <row r="1037" spans="1:23" ht="45" x14ac:dyDescent="0.25">
      <c r="A1037" s="49">
        <v>7</v>
      </c>
      <c r="B1037" s="50" t="s">
        <v>787</v>
      </c>
      <c r="C1037" s="49" t="s">
        <v>42</v>
      </c>
      <c r="D1037" s="49">
        <v>1990</v>
      </c>
      <c r="E1037" s="49" t="s">
        <v>38</v>
      </c>
      <c r="F1037" s="49" t="s">
        <v>64</v>
      </c>
      <c r="G1037" s="51">
        <v>5</v>
      </c>
      <c r="H1037" s="51">
        <v>5</v>
      </c>
      <c r="I1037" s="52">
        <v>5641.4</v>
      </c>
      <c r="J1037" s="52">
        <v>4180.1000000000004</v>
      </c>
      <c r="K1037" s="52">
        <v>4180.1000000000004</v>
      </c>
      <c r="L1037" s="53">
        <v>188</v>
      </c>
      <c r="M1037" s="52">
        <f t="shared" si="233"/>
        <v>13268143.119999999</v>
      </c>
      <c r="N1037" s="52">
        <v>0</v>
      </c>
      <c r="O1037" s="52">
        <v>0</v>
      </c>
      <c r="P1037" s="52">
        <v>0</v>
      </c>
      <c r="Q1037" s="52">
        <f>'Таблица 3 '!C1028</f>
        <v>13268143.119999999</v>
      </c>
      <c r="R1037" s="52">
        <f t="shared" si="234"/>
        <v>13268143.119999999</v>
      </c>
      <c r="S1037" s="52">
        <v>0</v>
      </c>
      <c r="T1037" s="54">
        <f t="shared" si="220"/>
        <v>3174.1209827516082</v>
      </c>
      <c r="U1037" s="54">
        <f t="shared" si="221"/>
        <v>3174.1209827516082</v>
      </c>
      <c r="V1037" s="56" t="s">
        <v>704</v>
      </c>
      <c r="W1037" s="57"/>
    </row>
    <row r="1038" spans="1:23" ht="45" x14ac:dyDescent="0.25">
      <c r="A1038" s="49">
        <v>8</v>
      </c>
      <c r="B1038" s="50" t="s">
        <v>925</v>
      </c>
      <c r="C1038" s="49" t="s">
        <v>42</v>
      </c>
      <c r="D1038" s="49">
        <v>1985</v>
      </c>
      <c r="E1038" s="49" t="s">
        <v>38</v>
      </c>
      <c r="F1038" s="49" t="s">
        <v>64</v>
      </c>
      <c r="G1038" s="51">
        <v>5</v>
      </c>
      <c r="H1038" s="51">
        <v>2</v>
      </c>
      <c r="I1038" s="52">
        <v>4765</v>
      </c>
      <c r="J1038" s="52">
        <v>3523.8</v>
      </c>
      <c r="K1038" s="52">
        <v>3523.8</v>
      </c>
      <c r="L1038" s="53">
        <v>138</v>
      </c>
      <c r="M1038" s="52">
        <f t="shared" si="233"/>
        <v>199340.61</v>
      </c>
      <c r="N1038" s="52">
        <v>0</v>
      </c>
      <c r="O1038" s="52">
        <v>0</v>
      </c>
      <c r="P1038" s="52">
        <v>0</v>
      </c>
      <c r="Q1038" s="52">
        <f>'Таблица 3 '!C1029</f>
        <v>199340.61</v>
      </c>
      <c r="R1038" s="52">
        <f t="shared" si="234"/>
        <v>199340.61</v>
      </c>
      <c r="S1038" s="52">
        <v>0</v>
      </c>
      <c r="T1038" s="54">
        <f t="shared" si="220"/>
        <v>56.569785458879615</v>
      </c>
      <c r="U1038" s="54">
        <f t="shared" si="221"/>
        <v>56.569785458879615</v>
      </c>
      <c r="V1038" s="56" t="s">
        <v>704</v>
      </c>
      <c r="W1038" s="57"/>
    </row>
    <row r="1039" spans="1:23" ht="45" x14ac:dyDescent="0.25">
      <c r="A1039" s="49">
        <v>9</v>
      </c>
      <c r="B1039" s="50" t="s">
        <v>788</v>
      </c>
      <c r="C1039" s="49" t="s">
        <v>42</v>
      </c>
      <c r="D1039" s="49">
        <v>1982</v>
      </c>
      <c r="E1039" s="49" t="s">
        <v>38</v>
      </c>
      <c r="F1039" s="49" t="s">
        <v>53</v>
      </c>
      <c r="G1039" s="51">
        <v>5</v>
      </c>
      <c r="H1039" s="51">
        <v>4</v>
      </c>
      <c r="I1039" s="52">
        <v>3583.7</v>
      </c>
      <c r="J1039" s="52">
        <v>2685.3</v>
      </c>
      <c r="K1039" s="52">
        <v>2685.3</v>
      </c>
      <c r="L1039" s="53">
        <v>136</v>
      </c>
      <c r="M1039" s="52">
        <f t="shared" si="233"/>
        <v>4381140</v>
      </c>
      <c r="N1039" s="52">
        <v>0</v>
      </c>
      <c r="O1039" s="52">
        <v>0</v>
      </c>
      <c r="P1039" s="52">
        <v>0</v>
      </c>
      <c r="Q1039" s="52">
        <f>'Таблица 3 '!C1030</f>
        <v>4381140</v>
      </c>
      <c r="R1039" s="52">
        <f t="shared" si="234"/>
        <v>4381140</v>
      </c>
      <c r="S1039" s="52">
        <v>0</v>
      </c>
      <c r="T1039" s="54">
        <f t="shared" si="220"/>
        <v>1631.5272036643948</v>
      </c>
      <c r="U1039" s="54">
        <f t="shared" si="221"/>
        <v>1631.5272036643948</v>
      </c>
      <c r="V1039" s="56" t="s">
        <v>704</v>
      </c>
      <c r="W1039" s="57"/>
    </row>
    <row r="1040" spans="1:23" ht="45" x14ac:dyDescent="0.25">
      <c r="A1040" s="49">
        <v>10</v>
      </c>
      <c r="B1040" s="50" t="s">
        <v>789</v>
      </c>
      <c r="C1040" s="49" t="s">
        <v>42</v>
      </c>
      <c r="D1040" s="49">
        <v>1984</v>
      </c>
      <c r="E1040" s="49" t="s">
        <v>38</v>
      </c>
      <c r="F1040" s="49" t="s">
        <v>53</v>
      </c>
      <c r="G1040" s="51">
        <v>5</v>
      </c>
      <c r="H1040" s="51">
        <v>6</v>
      </c>
      <c r="I1040" s="52">
        <v>6248</v>
      </c>
      <c r="J1040" s="52">
        <v>4495.3</v>
      </c>
      <c r="K1040" s="52">
        <v>4397.1000000000004</v>
      </c>
      <c r="L1040" s="53">
        <v>190</v>
      </c>
      <c r="M1040" s="52">
        <f t="shared" si="233"/>
        <v>12548894.68</v>
      </c>
      <c r="N1040" s="52">
        <v>0</v>
      </c>
      <c r="O1040" s="52">
        <v>0</v>
      </c>
      <c r="P1040" s="52">
        <v>0</v>
      </c>
      <c r="Q1040" s="52">
        <f>'Таблица 3 '!C1031</f>
        <v>12548894.68</v>
      </c>
      <c r="R1040" s="52">
        <f t="shared" si="234"/>
        <v>12548894.68</v>
      </c>
      <c r="S1040" s="52">
        <v>0</v>
      </c>
      <c r="T1040" s="54">
        <f t="shared" si="220"/>
        <v>2791.5588903966363</v>
      </c>
      <c r="U1040" s="54">
        <f t="shared" si="221"/>
        <v>2791.5588903966363</v>
      </c>
      <c r="V1040" s="56" t="s">
        <v>704</v>
      </c>
      <c r="W1040" s="57"/>
    </row>
    <row r="1041" spans="1:23" s="40" customFormat="1" ht="27.75" customHeight="1" x14ac:dyDescent="0.25">
      <c r="A1041" s="329" t="s">
        <v>926</v>
      </c>
      <c r="B1041" s="329"/>
      <c r="C1041" s="42" t="s">
        <v>38</v>
      </c>
      <c r="D1041" s="42" t="s">
        <v>38</v>
      </c>
      <c r="E1041" s="42" t="s">
        <v>38</v>
      </c>
      <c r="F1041" s="42" t="s">
        <v>38</v>
      </c>
      <c r="G1041" s="43" t="s">
        <v>38</v>
      </c>
      <c r="H1041" s="43" t="s">
        <v>38</v>
      </c>
      <c r="I1041" s="44">
        <f t="shared" ref="I1041:S1041" si="235">I1042</f>
        <v>721.4</v>
      </c>
      <c r="J1041" s="44">
        <f t="shared" si="235"/>
        <v>697.4</v>
      </c>
      <c r="K1041" s="44">
        <f t="shared" si="235"/>
        <v>606.6</v>
      </c>
      <c r="L1041" s="45">
        <f t="shared" si="235"/>
        <v>35</v>
      </c>
      <c r="M1041" s="44">
        <f t="shared" si="235"/>
        <v>154682.4</v>
      </c>
      <c r="N1041" s="44">
        <f t="shared" si="235"/>
        <v>0</v>
      </c>
      <c r="O1041" s="44">
        <f t="shared" si="235"/>
        <v>0</v>
      </c>
      <c r="P1041" s="44">
        <f t="shared" si="235"/>
        <v>0</v>
      </c>
      <c r="Q1041" s="44">
        <f t="shared" si="235"/>
        <v>154682.4</v>
      </c>
      <c r="R1041" s="44">
        <f t="shared" si="235"/>
        <v>154682.4</v>
      </c>
      <c r="S1041" s="44">
        <f t="shared" si="235"/>
        <v>0</v>
      </c>
      <c r="T1041" s="46" t="s">
        <v>39</v>
      </c>
      <c r="U1041" s="46" t="s">
        <v>39</v>
      </c>
      <c r="V1041" s="47" t="s">
        <v>39</v>
      </c>
      <c r="W1041" s="57"/>
    </row>
    <row r="1042" spans="1:23" s="48" customFormat="1" ht="45" x14ac:dyDescent="0.25">
      <c r="A1042" s="49">
        <v>1</v>
      </c>
      <c r="B1042" s="50" t="s">
        <v>927</v>
      </c>
      <c r="C1042" s="49" t="s">
        <v>42</v>
      </c>
      <c r="D1042" s="49">
        <v>1974</v>
      </c>
      <c r="E1042" s="49" t="s">
        <v>39</v>
      </c>
      <c r="F1042" s="49" t="s">
        <v>64</v>
      </c>
      <c r="G1042" s="51">
        <v>2</v>
      </c>
      <c r="H1042" s="51">
        <v>2</v>
      </c>
      <c r="I1042" s="52">
        <v>721.4</v>
      </c>
      <c r="J1042" s="52">
        <v>697.4</v>
      </c>
      <c r="K1042" s="52">
        <v>606.6</v>
      </c>
      <c r="L1042" s="53">
        <v>35</v>
      </c>
      <c r="M1042" s="52">
        <f>SUM(N1042:Q1042)</f>
        <v>154682.4</v>
      </c>
      <c r="N1042" s="52">
        <v>0</v>
      </c>
      <c r="O1042" s="52">
        <v>0</v>
      </c>
      <c r="P1042" s="52">
        <v>0</v>
      </c>
      <c r="Q1042" s="52">
        <f>'Таблица 3 '!C1033</f>
        <v>154682.4</v>
      </c>
      <c r="R1042" s="52">
        <f>Q1042</f>
        <v>154682.4</v>
      </c>
      <c r="S1042" s="52">
        <v>0</v>
      </c>
      <c r="T1042" s="54">
        <f t="shared" si="220"/>
        <v>221.79868081445369</v>
      </c>
      <c r="U1042" s="54">
        <f t="shared" si="221"/>
        <v>221.79868081445369</v>
      </c>
      <c r="V1042" s="56" t="s">
        <v>704</v>
      </c>
      <c r="W1042" s="57"/>
    </row>
    <row r="1043" spans="1:23" s="40" customFormat="1" ht="29.45" customHeight="1" x14ac:dyDescent="0.25">
      <c r="A1043" s="329" t="s">
        <v>307</v>
      </c>
      <c r="B1043" s="329"/>
      <c r="C1043" s="42" t="s">
        <v>38</v>
      </c>
      <c r="D1043" s="42" t="s">
        <v>38</v>
      </c>
      <c r="E1043" s="42" t="s">
        <v>38</v>
      </c>
      <c r="F1043" s="42" t="s">
        <v>38</v>
      </c>
      <c r="G1043" s="43" t="s">
        <v>38</v>
      </c>
      <c r="H1043" s="43" t="s">
        <v>38</v>
      </c>
      <c r="I1043" s="44">
        <f t="shared" ref="I1043:S1043" si="236">SUM(I1044:I1050)</f>
        <v>8231.7800000000007</v>
      </c>
      <c r="J1043" s="44">
        <f t="shared" si="236"/>
        <v>5807.95</v>
      </c>
      <c r="K1043" s="44">
        <f t="shared" si="236"/>
        <v>3920.6</v>
      </c>
      <c r="L1043" s="45">
        <f t="shared" si="236"/>
        <v>230</v>
      </c>
      <c r="M1043" s="44">
        <f t="shared" si="236"/>
        <v>25361844.18</v>
      </c>
      <c r="N1043" s="44">
        <f t="shared" si="236"/>
        <v>0</v>
      </c>
      <c r="O1043" s="44">
        <f t="shared" si="236"/>
        <v>0</v>
      </c>
      <c r="P1043" s="44">
        <f t="shared" si="236"/>
        <v>0</v>
      </c>
      <c r="Q1043" s="44">
        <f t="shared" si="236"/>
        <v>25361844.18</v>
      </c>
      <c r="R1043" s="44">
        <f t="shared" si="236"/>
        <v>25361844.18</v>
      </c>
      <c r="S1043" s="44">
        <f t="shared" si="236"/>
        <v>0</v>
      </c>
      <c r="T1043" s="46" t="s">
        <v>39</v>
      </c>
      <c r="U1043" s="46" t="s">
        <v>39</v>
      </c>
      <c r="V1043" s="47" t="s">
        <v>39</v>
      </c>
      <c r="W1043" s="57"/>
    </row>
    <row r="1044" spans="1:23" s="48" customFormat="1" ht="45" x14ac:dyDescent="0.25">
      <c r="A1044" s="49">
        <v>1</v>
      </c>
      <c r="B1044" s="113" t="s">
        <v>720</v>
      </c>
      <c r="C1044" s="72" t="s">
        <v>42</v>
      </c>
      <c r="D1044" s="72" t="s">
        <v>164</v>
      </c>
      <c r="E1044" s="72" t="s">
        <v>39</v>
      </c>
      <c r="F1044" s="72" t="s">
        <v>64</v>
      </c>
      <c r="G1044" s="74">
        <v>3</v>
      </c>
      <c r="H1044" s="74">
        <v>2</v>
      </c>
      <c r="I1044" s="105">
        <v>2298</v>
      </c>
      <c r="J1044" s="105">
        <v>1376.7</v>
      </c>
      <c r="K1044" s="105">
        <v>583.5</v>
      </c>
      <c r="L1044" s="106">
        <v>46</v>
      </c>
      <c r="M1044" s="105">
        <f t="shared" ref="M1044:M1050" si="237">SUM(N1044:Q1044)</f>
        <v>9410727.3200000003</v>
      </c>
      <c r="N1044" s="105">
        <v>0</v>
      </c>
      <c r="O1044" s="105">
        <v>0</v>
      </c>
      <c r="P1044" s="105">
        <v>0</v>
      </c>
      <c r="Q1044" s="105">
        <f>'Таблица 3 '!C1035</f>
        <v>9410727.3200000003</v>
      </c>
      <c r="R1044" s="105">
        <f t="shared" ref="R1044:R1050" si="238">Q1044</f>
        <v>9410727.3200000003</v>
      </c>
      <c r="S1044" s="105">
        <v>0</v>
      </c>
      <c r="T1044" s="75">
        <f t="shared" si="220"/>
        <v>6835.7138955473229</v>
      </c>
      <c r="U1044" s="54">
        <f t="shared" si="221"/>
        <v>6835.7138955473229</v>
      </c>
      <c r="V1044" s="78" t="s">
        <v>704</v>
      </c>
      <c r="W1044" s="57"/>
    </row>
    <row r="1045" spans="1:23" s="48" customFormat="1" ht="45" x14ac:dyDescent="0.25">
      <c r="A1045" s="107">
        <v>2</v>
      </c>
      <c r="B1045" s="50" t="s">
        <v>928</v>
      </c>
      <c r="C1045" s="49" t="s">
        <v>42</v>
      </c>
      <c r="D1045" s="49">
        <v>1958</v>
      </c>
      <c r="E1045" s="49">
        <v>2021</v>
      </c>
      <c r="F1045" s="49" t="s">
        <v>64</v>
      </c>
      <c r="G1045" s="51">
        <v>4</v>
      </c>
      <c r="H1045" s="51">
        <v>2</v>
      </c>
      <c r="I1045" s="52">
        <v>1306</v>
      </c>
      <c r="J1045" s="80">
        <v>807</v>
      </c>
      <c r="K1045" s="80">
        <v>807</v>
      </c>
      <c r="L1045" s="80">
        <v>36</v>
      </c>
      <c r="M1045" s="52">
        <f t="shared" si="237"/>
        <v>3697569.47</v>
      </c>
      <c r="N1045" s="52">
        <v>0</v>
      </c>
      <c r="O1045" s="52">
        <v>0</v>
      </c>
      <c r="P1045" s="52">
        <v>0</v>
      </c>
      <c r="Q1045" s="52">
        <f>'Таблица 3 '!C1036</f>
        <v>3697569.47</v>
      </c>
      <c r="R1045" s="52">
        <f t="shared" si="238"/>
        <v>3697569.47</v>
      </c>
      <c r="S1045" s="105">
        <v>0</v>
      </c>
      <c r="T1045" s="54">
        <v>6403.77</v>
      </c>
      <c r="U1045" s="54">
        <f t="shared" si="221"/>
        <v>6403.77</v>
      </c>
      <c r="V1045" s="78" t="s">
        <v>704</v>
      </c>
      <c r="W1045" s="57"/>
    </row>
    <row r="1046" spans="1:23" s="48" customFormat="1" ht="45" x14ac:dyDescent="0.25">
      <c r="A1046" s="107">
        <v>3</v>
      </c>
      <c r="B1046" s="50" t="s">
        <v>929</v>
      </c>
      <c r="C1046" s="49" t="s">
        <v>42</v>
      </c>
      <c r="D1046" s="49">
        <v>1970</v>
      </c>
      <c r="E1046" s="49" t="s">
        <v>39</v>
      </c>
      <c r="F1046" s="49" t="s">
        <v>64</v>
      </c>
      <c r="G1046" s="51">
        <v>2</v>
      </c>
      <c r="H1046" s="51">
        <v>2</v>
      </c>
      <c r="I1046" s="56">
        <v>768.9</v>
      </c>
      <c r="J1046" s="56">
        <v>738.9</v>
      </c>
      <c r="K1046" s="56" t="s">
        <v>930</v>
      </c>
      <c r="L1046" s="80">
        <v>30</v>
      </c>
      <c r="M1046" s="52">
        <f t="shared" si="237"/>
        <v>2779462.2</v>
      </c>
      <c r="N1046" s="52">
        <v>0</v>
      </c>
      <c r="O1046" s="52">
        <v>0</v>
      </c>
      <c r="P1046" s="52">
        <v>0</v>
      </c>
      <c r="Q1046" s="52">
        <f>'Таблица 3 '!C1037</f>
        <v>2779462.2</v>
      </c>
      <c r="R1046" s="52">
        <f t="shared" si="238"/>
        <v>2779462.2</v>
      </c>
      <c r="S1046" s="105">
        <v>0</v>
      </c>
      <c r="T1046" s="54">
        <v>6808.65</v>
      </c>
      <c r="U1046" s="54">
        <f t="shared" si="221"/>
        <v>6808.65</v>
      </c>
      <c r="V1046" s="78" t="s">
        <v>704</v>
      </c>
      <c r="W1046" s="57"/>
    </row>
    <row r="1047" spans="1:23" s="48" customFormat="1" ht="45" x14ac:dyDescent="0.25">
      <c r="A1047" s="49">
        <v>4</v>
      </c>
      <c r="B1047" s="50" t="s">
        <v>931</v>
      </c>
      <c r="C1047" s="49" t="s">
        <v>42</v>
      </c>
      <c r="D1047" s="49">
        <v>1971</v>
      </c>
      <c r="E1047" s="49" t="s">
        <v>39</v>
      </c>
      <c r="F1047" s="49" t="s">
        <v>64</v>
      </c>
      <c r="G1047" s="51">
        <v>2</v>
      </c>
      <c r="H1047" s="51">
        <v>2</v>
      </c>
      <c r="I1047" s="56">
        <v>755.6</v>
      </c>
      <c r="J1047" s="56">
        <v>740.8</v>
      </c>
      <c r="K1047" s="56">
        <v>641.4</v>
      </c>
      <c r="L1047" s="80">
        <v>20</v>
      </c>
      <c r="M1047" s="52">
        <f t="shared" si="237"/>
        <v>2651879.16</v>
      </c>
      <c r="N1047" s="52">
        <v>0</v>
      </c>
      <c r="O1047" s="52">
        <v>0</v>
      </c>
      <c r="P1047" s="52">
        <v>0</v>
      </c>
      <c r="Q1047" s="52">
        <f>'Таблица 3 '!C1038</f>
        <v>2651879.16</v>
      </c>
      <c r="R1047" s="52">
        <f t="shared" si="238"/>
        <v>2651879.16</v>
      </c>
      <c r="S1047" s="105">
        <v>0</v>
      </c>
      <c r="T1047" s="54">
        <v>6673.72</v>
      </c>
      <c r="U1047" s="54">
        <f t="shared" si="221"/>
        <v>6673.72</v>
      </c>
      <c r="V1047" s="78" t="s">
        <v>704</v>
      </c>
      <c r="W1047" s="57"/>
    </row>
    <row r="1048" spans="1:23" s="48" customFormat="1" ht="45" x14ac:dyDescent="0.25">
      <c r="A1048" s="107">
        <v>5</v>
      </c>
      <c r="B1048" s="50" t="s">
        <v>932</v>
      </c>
      <c r="C1048" s="49" t="s">
        <v>42</v>
      </c>
      <c r="D1048" s="49">
        <v>1957</v>
      </c>
      <c r="E1048" s="49" t="s">
        <v>39</v>
      </c>
      <c r="F1048" s="49" t="s">
        <v>64</v>
      </c>
      <c r="G1048" s="51">
        <v>2</v>
      </c>
      <c r="H1048" s="51">
        <v>2</v>
      </c>
      <c r="I1048" s="56">
        <v>943.6</v>
      </c>
      <c r="J1048" s="56">
        <v>628.79999999999995</v>
      </c>
      <c r="K1048" s="56">
        <v>628.79999999999995</v>
      </c>
      <c r="L1048" s="80">
        <v>25</v>
      </c>
      <c r="M1048" s="52">
        <f t="shared" si="237"/>
        <v>4218193.7</v>
      </c>
      <c r="N1048" s="52">
        <v>0</v>
      </c>
      <c r="O1048" s="52">
        <v>0</v>
      </c>
      <c r="P1048" s="52">
        <v>0</v>
      </c>
      <c r="Q1048" s="52">
        <f>'Таблица 3 '!C1039</f>
        <v>4218193.7</v>
      </c>
      <c r="R1048" s="52">
        <f t="shared" si="238"/>
        <v>4218193.7</v>
      </c>
      <c r="S1048" s="105">
        <v>0</v>
      </c>
      <c r="T1048" s="54">
        <v>9818.66</v>
      </c>
      <c r="U1048" s="54">
        <f t="shared" si="221"/>
        <v>9818.66</v>
      </c>
      <c r="V1048" s="78" t="s">
        <v>704</v>
      </c>
      <c r="W1048" s="57"/>
    </row>
    <row r="1049" spans="1:23" s="48" customFormat="1" ht="45" x14ac:dyDescent="0.25">
      <c r="A1049" s="107">
        <v>6</v>
      </c>
      <c r="B1049" s="114" t="s">
        <v>732</v>
      </c>
      <c r="C1049" s="109" t="s">
        <v>42</v>
      </c>
      <c r="D1049" s="109" t="s">
        <v>177</v>
      </c>
      <c r="E1049" s="109" t="s">
        <v>39</v>
      </c>
      <c r="F1049" s="109" t="s">
        <v>64</v>
      </c>
      <c r="G1049" s="110">
        <v>2</v>
      </c>
      <c r="H1049" s="110">
        <v>3</v>
      </c>
      <c r="I1049" s="111">
        <v>991.68</v>
      </c>
      <c r="J1049" s="111">
        <v>779.1</v>
      </c>
      <c r="K1049" s="111">
        <v>779.1</v>
      </c>
      <c r="L1049" s="112">
        <v>28</v>
      </c>
      <c r="M1049" s="100">
        <f t="shared" si="237"/>
        <v>2281871.84</v>
      </c>
      <c r="N1049" s="111">
        <v>0</v>
      </c>
      <c r="O1049" s="111">
        <v>0</v>
      </c>
      <c r="P1049" s="111">
        <v>0</v>
      </c>
      <c r="Q1049" s="100">
        <f>'Таблица 3 '!C1040</f>
        <v>2281871.84</v>
      </c>
      <c r="R1049" s="100">
        <f t="shared" si="238"/>
        <v>2281871.84</v>
      </c>
      <c r="S1049" s="105">
        <v>0</v>
      </c>
      <c r="T1049" s="115">
        <f t="shared" si="220"/>
        <v>2928.856167372609</v>
      </c>
      <c r="U1049" s="54">
        <f t="shared" si="221"/>
        <v>2928.856167372609</v>
      </c>
      <c r="V1049" s="116" t="s">
        <v>704</v>
      </c>
      <c r="W1049" s="57"/>
    </row>
    <row r="1050" spans="1:23" s="48" customFormat="1" ht="45" x14ac:dyDescent="0.25">
      <c r="A1050" s="49">
        <v>7</v>
      </c>
      <c r="B1050" s="50" t="s">
        <v>734</v>
      </c>
      <c r="C1050" s="49" t="s">
        <v>42</v>
      </c>
      <c r="D1050" s="49" t="s">
        <v>244</v>
      </c>
      <c r="E1050" s="49">
        <v>2021</v>
      </c>
      <c r="F1050" s="49" t="s">
        <v>64</v>
      </c>
      <c r="G1050" s="51">
        <v>2</v>
      </c>
      <c r="H1050" s="51">
        <v>2</v>
      </c>
      <c r="I1050" s="52">
        <v>1168</v>
      </c>
      <c r="J1050" s="52">
        <v>736.65</v>
      </c>
      <c r="K1050" s="52">
        <v>480.8</v>
      </c>
      <c r="L1050" s="53">
        <v>45</v>
      </c>
      <c r="M1050" s="52">
        <f t="shared" si="237"/>
        <v>322140.49</v>
      </c>
      <c r="N1050" s="52">
        <v>0</v>
      </c>
      <c r="O1050" s="52">
        <v>0</v>
      </c>
      <c r="P1050" s="52">
        <v>0</v>
      </c>
      <c r="Q1050" s="52">
        <f>'Таблица 3 '!C1041</f>
        <v>322140.49</v>
      </c>
      <c r="R1050" s="52">
        <f t="shared" si="238"/>
        <v>322140.49</v>
      </c>
      <c r="S1050" s="52">
        <v>0</v>
      </c>
      <c r="T1050" s="54">
        <f t="shared" si="220"/>
        <v>437.30467657639315</v>
      </c>
      <c r="U1050" s="54">
        <f t="shared" si="221"/>
        <v>437.30467657639315</v>
      </c>
      <c r="V1050" s="56" t="s">
        <v>704</v>
      </c>
      <c r="W1050" s="57"/>
    </row>
    <row r="1051" spans="1:23" s="40" customFormat="1" ht="24" customHeight="1" x14ac:dyDescent="0.25">
      <c r="A1051" s="329" t="s">
        <v>320</v>
      </c>
      <c r="B1051" s="329"/>
      <c r="C1051" s="42" t="s">
        <v>38</v>
      </c>
      <c r="D1051" s="42" t="s">
        <v>38</v>
      </c>
      <c r="E1051" s="42" t="s">
        <v>38</v>
      </c>
      <c r="F1051" s="42" t="s">
        <v>38</v>
      </c>
      <c r="G1051" s="43" t="s">
        <v>38</v>
      </c>
      <c r="H1051" s="43" t="s">
        <v>38</v>
      </c>
      <c r="I1051" s="44">
        <f t="shared" ref="I1051:S1051" si="239">SUM(I1052:I1053)</f>
        <v>5792.3</v>
      </c>
      <c r="J1051" s="44">
        <f t="shared" si="239"/>
        <v>4093.4</v>
      </c>
      <c r="K1051" s="44">
        <f t="shared" si="239"/>
        <v>1571.4</v>
      </c>
      <c r="L1051" s="45">
        <f t="shared" si="239"/>
        <v>102</v>
      </c>
      <c r="M1051" s="44">
        <f t="shared" si="239"/>
        <v>10033572.059999999</v>
      </c>
      <c r="N1051" s="44">
        <f t="shared" si="239"/>
        <v>0</v>
      </c>
      <c r="O1051" s="44">
        <f t="shared" si="239"/>
        <v>0</v>
      </c>
      <c r="P1051" s="44">
        <f t="shared" si="239"/>
        <v>0</v>
      </c>
      <c r="Q1051" s="44">
        <f t="shared" si="239"/>
        <v>10033572.059999999</v>
      </c>
      <c r="R1051" s="44">
        <f t="shared" si="239"/>
        <v>10033572.059999999</v>
      </c>
      <c r="S1051" s="44">
        <f t="shared" si="239"/>
        <v>0</v>
      </c>
      <c r="T1051" s="46" t="s">
        <v>39</v>
      </c>
      <c r="U1051" s="46" t="s">
        <v>39</v>
      </c>
      <c r="V1051" s="47" t="s">
        <v>39</v>
      </c>
      <c r="W1051" s="57"/>
    </row>
    <row r="1052" spans="1:23" s="48" customFormat="1" ht="45" x14ac:dyDescent="0.25">
      <c r="A1052" s="49">
        <v>1</v>
      </c>
      <c r="B1052" s="50" t="s">
        <v>321</v>
      </c>
      <c r="C1052" s="49" t="s">
        <v>42</v>
      </c>
      <c r="D1052" s="49">
        <v>1969</v>
      </c>
      <c r="E1052" s="49" t="s">
        <v>39</v>
      </c>
      <c r="F1052" s="49" t="s">
        <v>64</v>
      </c>
      <c r="G1052" s="51">
        <v>5</v>
      </c>
      <c r="H1052" s="51">
        <v>4</v>
      </c>
      <c r="I1052" s="52">
        <v>4300.3</v>
      </c>
      <c r="J1052" s="52">
        <v>3265.4</v>
      </c>
      <c r="K1052" s="52">
        <v>791.4</v>
      </c>
      <c r="L1052" s="53">
        <v>70</v>
      </c>
      <c r="M1052" s="52">
        <f t="shared" ref="M1052:M1053" si="240">SUM(N1052:Q1052)</f>
        <v>3070904.46</v>
      </c>
      <c r="N1052" s="52">
        <v>0</v>
      </c>
      <c r="O1052" s="52">
        <v>0</v>
      </c>
      <c r="P1052" s="52">
        <v>0</v>
      </c>
      <c r="Q1052" s="52">
        <f>'Таблица 3 '!C1043</f>
        <v>3070904.46</v>
      </c>
      <c r="R1052" s="52">
        <f t="shared" ref="R1052:R1053" si="241">Q1052</f>
        <v>3070904.46</v>
      </c>
      <c r="S1052" s="52">
        <v>0</v>
      </c>
      <c r="T1052" s="54">
        <f t="shared" si="220"/>
        <v>940.43745329821763</v>
      </c>
      <c r="U1052" s="54">
        <f t="shared" si="221"/>
        <v>940.43745329821763</v>
      </c>
      <c r="V1052" s="56" t="s">
        <v>704</v>
      </c>
      <c r="W1052" s="57"/>
    </row>
    <row r="1053" spans="1:23" s="48" customFormat="1" ht="45" x14ac:dyDescent="0.25">
      <c r="A1053" s="49">
        <v>2</v>
      </c>
      <c r="B1053" s="50" t="s">
        <v>933</v>
      </c>
      <c r="C1053" s="49" t="s">
        <v>42</v>
      </c>
      <c r="D1053" s="49">
        <v>1988</v>
      </c>
      <c r="E1053" s="49" t="s">
        <v>39</v>
      </c>
      <c r="F1053" s="49" t="s">
        <v>412</v>
      </c>
      <c r="G1053" s="51">
        <v>2</v>
      </c>
      <c r="H1053" s="51">
        <v>3</v>
      </c>
      <c r="I1053" s="52">
        <v>1492</v>
      </c>
      <c r="J1053" s="52">
        <v>828</v>
      </c>
      <c r="K1053" s="52">
        <v>780</v>
      </c>
      <c r="L1053" s="53">
        <v>32</v>
      </c>
      <c r="M1053" s="52">
        <f t="shared" si="240"/>
        <v>6962667.5999999996</v>
      </c>
      <c r="N1053" s="52">
        <v>0</v>
      </c>
      <c r="O1053" s="52">
        <v>0</v>
      </c>
      <c r="P1053" s="52">
        <v>0</v>
      </c>
      <c r="Q1053" s="52">
        <f>'Таблица 3 '!C1044</f>
        <v>6962667.5999999996</v>
      </c>
      <c r="R1053" s="52">
        <f t="shared" si="241"/>
        <v>6962667.5999999996</v>
      </c>
      <c r="S1053" s="52">
        <v>0</v>
      </c>
      <c r="T1053" s="54">
        <f t="shared" si="220"/>
        <v>8409.0188405797089</v>
      </c>
      <c r="U1053" s="54">
        <f t="shared" si="221"/>
        <v>8409.0188405797089</v>
      </c>
      <c r="V1053" s="56" t="s">
        <v>704</v>
      </c>
      <c r="W1053" s="57"/>
    </row>
    <row r="1054" spans="1:23" s="40" customFormat="1" ht="22.9" customHeight="1" x14ac:dyDescent="0.25">
      <c r="A1054" s="329" t="s">
        <v>322</v>
      </c>
      <c r="B1054" s="329"/>
      <c r="C1054" s="42" t="s">
        <v>38</v>
      </c>
      <c r="D1054" s="42" t="s">
        <v>38</v>
      </c>
      <c r="E1054" s="42" t="s">
        <v>38</v>
      </c>
      <c r="F1054" s="42" t="s">
        <v>38</v>
      </c>
      <c r="G1054" s="43" t="s">
        <v>38</v>
      </c>
      <c r="H1054" s="43" t="s">
        <v>38</v>
      </c>
      <c r="I1054" s="44">
        <f t="shared" ref="I1054:S1054" si="242">I1055</f>
        <v>631.5</v>
      </c>
      <c r="J1054" s="44">
        <f t="shared" si="242"/>
        <v>599.20000000000005</v>
      </c>
      <c r="K1054" s="44">
        <f t="shared" si="242"/>
        <v>599.20000000000005</v>
      </c>
      <c r="L1054" s="45">
        <f t="shared" si="242"/>
        <v>23</v>
      </c>
      <c r="M1054" s="44">
        <f t="shared" si="242"/>
        <v>4649506.58</v>
      </c>
      <c r="N1054" s="44">
        <f t="shared" si="242"/>
        <v>0</v>
      </c>
      <c r="O1054" s="44">
        <f t="shared" si="242"/>
        <v>0</v>
      </c>
      <c r="P1054" s="44">
        <f t="shared" si="242"/>
        <v>0</v>
      </c>
      <c r="Q1054" s="44">
        <f t="shared" si="242"/>
        <v>4649506.58</v>
      </c>
      <c r="R1054" s="44">
        <f t="shared" si="242"/>
        <v>4649506.58</v>
      </c>
      <c r="S1054" s="44">
        <f t="shared" si="242"/>
        <v>0</v>
      </c>
      <c r="T1054" s="46" t="s">
        <v>39</v>
      </c>
      <c r="U1054" s="46" t="s">
        <v>39</v>
      </c>
      <c r="V1054" s="47" t="s">
        <v>39</v>
      </c>
      <c r="W1054" s="57"/>
    </row>
    <row r="1055" spans="1:23" s="48" customFormat="1" ht="45" x14ac:dyDescent="0.25">
      <c r="A1055" s="49">
        <v>1</v>
      </c>
      <c r="B1055" s="50" t="s">
        <v>934</v>
      </c>
      <c r="C1055" s="49" t="s">
        <v>42</v>
      </c>
      <c r="D1055" s="49" t="s">
        <v>81</v>
      </c>
      <c r="E1055" s="49" t="s">
        <v>39</v>
      </c>
      <c r="F1055" s="49" t="s">
        <v>64</v>
      </c>
      <c r="G1055" s="51">
        <v>2</v>
      </c>
      <c r="H1055" s="51">
        <v>3</v>
      </c>
      <c r="I1055" s="52">
        <v>631.5</v>
      </c>
      <c r="J1055" s="52">
        <v>599.20000000000005</v>
      </c>
      <c r="K1055" s="52">
        <v>599.20000000000005</v>
      </c>
      <c r="L1055" s="53">
        <v>23</v>
      </c>
      <c r="M1055" s="52">
        <f>SUM(N1055:Q1055)</f>
        <v>4649506.58</v>
      </c>
      <c r="N1055" s="52">
        <v>0</v>
      </c>
      <c r="O1055" s="52">
        <v>0</v>
      </c>
      <c r="P1055" s="52">
        <v>0</v>
      </c>
      <c r="Q1055" s="52">
        <f>'Таблица 3 '!C1046</f>
        <v>4649506.58</v>
      </c>
      <c r="R1055" s="52">
        <f>Q1055</f>
        <v>4649506.58</v>
      </c>
      <c r="S1055" s="52">
        <v>0</v>
      </c>
      <c r="T1055" s="54">
        <f t="shared" si="220"/>
        <v>7759.5236648865148</v>
      </c>
      <c r="U1055" s="54">
        <f t="shared" si="221"/>
        <v>7759.5236648865148</v>
      </c>
      <c r="V1055" s="56" t="s">
        <v>704</v>
      </c>
      <c r="W1055" s="57"/>
    </row>
    <row r="1056" spans="1:23" s="40" customFormat="1" ht="24" customHeight="1" x14ac:dyDescent="0.25">
      <c r="A1056" s="329" t="s">
        <v>745</v>
      </c>
      <c r="B1056" s="329"/>
      <c r="C1056" s="42" t="s">
        <v>38</v>
      </c>
      <c r="D1056" s="42" t="s">
        <v>38</v>
      </c>
      <c r="E1056" s="42" t="s">
        <v>38</v>
      </c>
      <c r="F1056" s="42" t="s">
        <v>38</v>
      </c>
      <c r="G1056" s="43" t="s">
        <v>38</v>
      </c>
      <c r="H1056" s="43" t="s">
        <v>38</v>
      </c>
      <c r="I1056" s="44">
        <f t="shared" ref="I1056:R1056" si="243">I1057</f>
        <v>1668</v>
      </c>
      <c r="J1056" s="44">
        <f t="shared" si="243"/>
        <v>1556.2</v>
      </c>
      <c r="K1056" s="44">
        <f t="shared" si="243"/>
        <v>1556.2</v>
      </c>
      <c r="L1056" s="45">
        <f t="shared" si="243"/>
        <v>52</v>
      </c>
      <c r="M1056" s="44">
        <f t="shared" si="243"/>
        <v>5631571.8300000001</v>
      </c>
      <c r="N1056" s="44">
        <f t="shared" si="243"/>
        <v>0</v>
      </c>
      <c r="O1056" s="44">
        <f t="shared" si="243"/>
        <v>0</v>
      </c>
      <c r="P1056" s="44">
        <f t="shared" si="243"/>
        <v>0</v>
      </c>
      <c r="Q1056" s="44">
        <f t="shared" si="243"/>
        <v>5631571.8300000001</v>
      </c>
      <c r="R1056" s="44">
        <f t="shared" si="243"/>
        <v>5631571.8300000001</v>
      </c>
      <c r="S1056" s="44">
        <f>SUM(S1057:S1057)</f>
        <v>0</v>
      </c>
      <c r="T1056" s="46" t="s">
        <v>39</v>
      </c>
      <c r="U1056" s="46" t="s">
        <v>39</v>
      </c>
      <c r="V1056" s="47" t="s">
        <v>39</v>
      </c>
      <c r="W1056" s="57"/>
    </row>
    <row r="1057" spans="1:23" s="48" customFormat="1" ht="45" x14ac:dyDescent="0.25">
      <c r="A1057" s="49">
        <v>1</v>
      </c>
      <c r="B1057" s="50" t="s">
        <v>746</v>
      </c>
      <c r="C1057" s="49" t="s">
        <v>42</v>
      </c>
      <c r="D1057" s="49" t="s">
        <v>48</v>
      </c>
      <c r="E1057" s="49">
        <v>2018</v>
      </c>
      <c r="F1057" s="49" t="s">
        <v>64</v>
      </c>
      <c r="G1057" s="51">
        <v>3</v>
      </c>
      <c r="H1057" s="51">
        <v>3</v>
      </c>
      <c r="I1057" s="52">
        <v>1668</v>
      </c>
      <c r="J1057" s="52">
        <v>1556.2</v>
      </c>
      <c r="K1057" s="52">
        <v>1556.2</v>
      </c>
      <c r="L1057" s="53">
        <v>52</v>
      </c>
      <c r="M1057" s="52">
        <f>SUM(N1057:Q1057)</f>
        <v>5631571.8300000001</v>
      </c>
      <c r="N1057" s="52">
        <v>0</v>
      </c>
      <c r="O1057" s="52">
        <v>0</v>
      </c>
      <c r="P1057" s="52">
        <v>0</v>
      </c>
      <c r="Q1057" s="52">
        <f>'Таблица 3 '!C1048</f>
        <v>5631571.8300000001</v>
      </c>
      <c r="R1057" s="52">
        <f>Q1057</f>
        <v>5631571.8300000001</v>
      </c>
      <c r="S1057" s="52">
        <v>0</v>
      </c>
      <c r="T1057" s="54">
        <f t="shared" si="220"/>
        <v>3618.7969605449171</v>
      </c>
      <c r="U1057" s="54">
        <f t="shared" si="221"/>
        <v>3618.7969605449171</v>
      </c>
      <c r="V1057" s="56" t="s">
        <v>704</v>
      </c>
      <c r="W1057" s="57"/>
    </row>
    <row r="1058" spans="1:23" s="40" customFormat="1" ht="22.15" customHeight="1" x14ac:dyDescent="0.25">
      <c r="A1058" s="329" t="s">
        <v>749</v>
      </c>
      <c r="B1058" s="329"/>
      <c r="C1058" s="42" t="s">
        <v>38</v>
      </c>
      <c r="D1058" s="42" t="s">
        <v>38</v>
      </c>
      <c r="E1058" s="42" t="s">
        <v>38</v>
      </c>
      <c r="F1058" s="42" t="s">
        <v>38</v>
      </c>
      <c r="G1058" s="43" t="s">
        <v>38</v>
      </c>
      <c r="H1058" s="43" t="s">
        <v>38</v>
      </c>
      <c r="I1058" s="44">
        <f t="shared" ref="I1058:S1058" si="244">SUM(I1059:I1061)</f>
        <v>2484.6999999999998</v>
      </c>
      <c r="J1058" s="44">
        <f t="shared" si="244"/>
        <v>1937.1499999999999</v>
      </c>
      <c r="K1058" s="44">
        <f t="shared" si="244"/>
        <v>1732.65</v>
      </c>
      <c r="L1058" s="45">
        <f t="shared" si="244"/>
        <v>65</v>
      </c>
      <c r="M1058" s="44">
        <f t="shared" si="244"/>
        <v>2503992.3599999994</v>
      </c>
      <c r="N1058" s="44">
        <f t="shared" si="244"/>
        <v>0</v>
      </c>
      <c r="O1058" s="44">
        <f t="shared" si="244"/>
        <v>0</v>
      </c>
      <c r="P1058" s="44">
        <f t="shared" si="244"/>
        <v>0</v>
      </c>
      <c r="Q1058" s="44">
        <f t="shared" si="244"/>
        <v>2503992.3599999994</v>
      </c>
      <c r="R1058" s="44">
        <f t="shared" si="244"/>
        <v>2503992.3599999994</v>
      </c>
      <c r="S1058" s="44">
        <f t="shared" si="244"/>
        <v>0</v>
      </c>
      <c r="T1058" s="46" t="s">
        <v>39</v>
      </c>
      <c r="U1058" s="46" t="s">
        <v>39</v>
      </c>
      <c r="V1058" s="47" t="s">
        <v>39</v>
      </c>
      <c r="W1058" s="57"/>
    </row>
    <row r="1059" spans="1:23" s="48" customFormat="1" ht="45" x14ac:dyDescent="0.25">
      <c r="A1059" s="49">
        <v>1</v>
      </c>
      <c r="B1059" s="50" t="s">
        <v>935</v>
      </c>
      <c r="C1059" s="49" t="s">
        <v>42</v>
      </c>
      <c r="D1059" s="49" t="s">
        <v>936</v>
      </c>
      <c r="E1059" s="49">
        <v>2015</v>
      </c>
      <c r="F1059" s="49" t="s">
        <v>313</v>
      </c>
      <c r="G1059" s="51">
        <v>2</v>
      </c>
      <c r="H1059" s="51">
        <v>2</v>
      </c>
      <c r="I1059" s="52">
        <v>531.6</v>
      </c>
      <c r="J1059" s="52">
        <v>490.5</v>
      </c>
      <c r="K1059" s="52">
        <v>315.3</v>
      </c>
      <c r="L1059" s="53">
        <v>23</v>
      </c>
      <c r="M1059" s="52">
        <f t="shared" ref="M1059:M1061" si="245">SUM(N1059:Q1059)</f>
        <v>524467.05000000005</v>
      </c>
      <c r="N1059" s="52">
        <v>0</v>
      </c>
      <c r="O1059" s="52">
        <v>0</v>
      </c>
      <c r="P1059" s="52">
        <v>0</v>
      </c>
      <c r="Q1059" s="52">
        <f>'Таблица 3 '!C1050</f>
        <v>524467.05000000005</v>
      </c>
      <c r="R1059" s="52">
        <f t="shared" ref="R1059:R1061" si="246">Q1059</f>
        <v>524467.05000000005</v>
      </c>
      <c r="S1059" s="52">
        <v>0</v>
      </c>
      <c r="T1059" s="54">
        <f t="shared" si="220"/>
        <v>1069.2498470948012</v>
      </c>
      <c r="U1059" s="54">
        <f t="shared" si="221"/>
        <v>1069.2498470948012</v>
      </c>
      <c r="V1059" s="56" t="s">
        <v>704</v>
      </c>
      <c r="W1059" s="57"/>
    </row>
    <row r="1060" spans="1:23" s="48" customFormat="1" ht="45" x14ac:dyDescent="0.25">
      <c r="A1060" s="49">
        <v>2</v>
      </c>
      <c r="B1060" s="50" t="s">
        <v>754</v>
      </c>
      <c r="C1060" s="49" t="s">
        <v>42</v>
      </c>
      <c r="D1060" s="49" t="s">
        <v>87</v>
      </c>
      <c r="E1060" s="49">
        <v>2020</v>
      </c>
      <c r="F1060" s="49" t="s">
        <v>64</v>
      </c>
      <c r="G1060" s="51">
        <v>2</v>
      </c>
      <c r="H1060" s="51">
        <v>2</v>
      </c>
      <c r="I1060" s="52">
        <v>784</v>
      </c>
      <c r="J1060" s="52">
        <v>731.35</v>
      </c>
      <c r="K1060" s="52">
        <v>731.35</v>
      </c>
      <c r="L1060" s="53">
        <v>26</v>
      </c>
      <c r="M1060" s="52">
        <f t="shared" si="245"/>
        <v>1639198.3399999999</v>
      </c>
      <c r="N1060" s="52">
        <v>0</v>
      </c>
      <c r="O1060" s="52">
        <v>0</v>
      </c>
      <c r="P1060" s="52">
        <v>0</v>
      </c>
      <c r="Q1060" s="52">
        <f>'Таблица 3 '!C1051</f>
        <v>1639198.3399999999</v>
      </c>
      <c r="R1060" s="52">
        <f t="shared" si="246"/>
        <v>1639198.3399999999</v>
      </c>
      <c r="S1060" s="52">
        <v>0</v>
      </c>
      <c r="T1060" s="54">
        <f t="shared" si="220"/>
        <v>2241.3322485813901</v>
      </c>
      <c r="U1060" s="54">
        <f t="shared" si="221"/>
        <v>2241.3322485813901</v>
      </c>
      <c r="V1060" s="56" t="s">
        <v>704</v>
      </c>
      <c r="W1060" s="57"/>
    </row>
    <row r="1061" spans="1:23" s="48" customFormat="1" ht="45" x14ac:dyDescent="0.25">
      <c r="A1061" s="72">
        <v>3</v>
      </c>
      <c r="B1061" s="113" t="s">
        <v>937</v>
      </c>
      <c r="C1061" s="72" t="s">
        <v>42</v>
      </c>
      <c r="D1061" s="72" t="s">
        <v>87</v>
      </c>
      <c r="E1061" s="72" t="s">
        <v>39</v>
      </c>
      <c r="F1061" s="72" t="s">
        <v>64</v>
      </c>
      <c r="G1061" s="74">
        <v>2</v>
      </c>
      <c r="H1061" s="74">
        <v>2</v>
      </c>
      <c r="I1061" s="105">
        <v>1169.0999999999999</v>
      </c>
      <c r="J1061" s="105">
        <v>715.3</v>
      </c>
      <c r="K1061" s="105">
        <v>686</v>
      </c>
      <c r="L1061" s="106">
        <v>16</v>
      </c>
      <c r="M1061" s="105">
        <f t="shared" si="245"/>
        <v>340326.97</v>
      </c>
      <c r="N1061" s="105">
        <v>0</v>
      </c>
      <c r="O1061" s="105">
        <v>0</v>
      </c>
      <c r="P1061" s="105">
        <v>0</v>
      </c>
      <c r="Q1061" s="105">
        <f>'Таблица 3 '!C1052</f>
        <v>340326.97</v>
      </c>
      <c r="R1061" s="105">
        <f t="shared" si="246"/>
        <v>340326.97</v>
      </c>
      <c r="S1061" s="105">
        <v>0</v>
      </c>
      <c r="T1061" s="75">
        <f t="shared" si="220"/>
        <v>475.78214735076193</v>
      </c>
      <c r="U1061" s="75">
        <f t="shared" si="221"/>
        <v>475.78214735076193</v>
      </c>
      <c r="V1061" s="78" t="s">
        <v>704</v>
      </c>
      <c r="W1061" s="57"/>
    </row>
    <row r="1062" spans="1:23" s="48" customFormat="1" ht="24" customHeight="1" x14ac:dyDescent="0.25">
      <c r="A1062" s="331" t="s">
        <v>938</v>
      </c>
      <c r="B1062" s="331"/>
      <c r="C1062" s="117" t="s">
        <v>38</v>
      </c>
      <c r="D1062" s="117" t="s">
        <v>38</v>
      </c>
      <c r="E1062" s="117" t="s">
        <v>38</v>
      </c>
      <c r="F1062" s="117" t="s">
        <v>38</v>
      </c>
      <c r="G1062" s="118" t="s">
        <v>38</v>
      </c>
      <c r="H1062" s="118" t="s">
        <v>38</v>
      </c>
      <c r="I1062" s="119">
        <f t="shared" ref="I1062:S1062" si="247">SUM(I1063:I1069)</f>
        <v>7175.5</v>
      </c>
      <c r="J1062" s="119">
        <f t="shared" si="247"/>
        <v>6402.1999999999989</v>
      </c>
      <c r="K1062" s="119">
        <f t="shared" si="247"/>
        <v>6178.2999999999993</v>
      </c>
      <c r="L1062" s="120">
        <f t="shared" si="247"/>
        <v>245</v>
      </c>
      <c r="M1062" s="119">
        <f t="shared" si="247"/>
        <v>16719920.889999999</v>
      </c>
      <c r="N1062" s="119">
        <f t="shared" si="247"/>
        <v>0</v>
      </c>
      <c r="O1062" s="119">
        <f t="shared" si="247"/>
        <v>0</v>
      </c>
      <c r="P1062" s="119">
        <f t="shared" si="247"/>
        <v>0</v>
      </c>
      <c r="Q1062" s="119">
        <f t="shared" si="247"/>
        <v>16719920.889999999</v>
      </c>
      <c r="R1062" s="119">
        <f t="shared" si="247"/>
        <v>16719920.889999999</v>
      </c>
      <c r="S1062" s="119">
        <f t="shared" si="247"/>
        <v>0</v>
      </c>
      <c r="T1062" s="121" t="s">
        <v>39</v>
      </c>
      <c r="U1062" s="121" t="s">
        <v>39</v>
      </c>
      <c r="V1062" s="122" t="s">
        <v>39</v>
      </c>
      <c r="W1062" s="57"/>
    </row>
    <row r="1063" spans="1:23" s="48" customFormat="1" ht="45" x14ac:dyDescent="0.25">
      <c r="A1063" s="123">
        <v>1</v>
      </c>
      <c r="B1063" s="124" t="s">
        <v>793</v>
      </c>
      <c r="C1063" s="123" t="s">
        <v>42</v>
      </c>
      <c r="D1063" s="123" t="s">
        <v>70</v>
      </c>
      <c r="E1063" s="123" t="s">
        <v>39</v>
      </c>
      <c r="F1063" s="123" t="s">
        <v>49</v>
      </c>
      <c r="G1063" s="125">
        <v>2</v>
      </c>
      <c r="H1063" s="125">
        <v>2</v>
      </c>
      <c r="I1063" s="126">
        <v>1112.3</v>
      </c>
      <c r="J1063" s="126">
        <v>946.7</v>
      </c>
      <c r="K1063" s="126">
        <v>776.8</v>
      </c>
      <c r="L1063" s="127">
        <v>28</v>
      </c>
      <c r="M1063" s="126">
        <f t="shared" ref="M1063:M1069" si="248">SUM(N1063:Q1063)</f>
        <v>6218004.1199999992</v>
      </c>
      <c r="N1063" s="126">
        <v>0</v>
      </c>
      <c r="O1063" s="126">
        <v>0</v>
      </c>
      <c r="P1063" s="126">
        <v>0</v>
      </c>
      <c r="Q1063" s="126">
        <f>'Таблица 3 '!C1054</f>
        <v>6218004.1199999992</v>
      </c>
      <c r="R1063" s="126">
        <f t="shared" ref="R1063:R1069" si="249">Q1063</f>
        <v>6218004.1199999992</v>
      </c>
      <c r="S1063" s="126">
        <v>0</v>
      </c>
      <c r="T1063" s="128">
        <f t="shared" ref="T1063:T1069" si="250">M1063/J1063</f>
        <v>6568.0829407415222</v>
      </c>
      <c r="U1063" s="128">
        <f t="shared" ref="U1063:U1069" si="251">T1063</f>
        <v>6568.0829407415222</v>
      </c>
      <c r="V1063" s="129" t="s">
        <v>704</v>
      </c>
      <c r="W1063" s="57"/>
    </row>
    <row r="1064" spans="1:23" s="48" customFormat="1" ht="45" x14ac:dyDescent="0.25">
      <c r="A1064" s="123">
        <v>2</v>
      </c>
      <c r="B1064" s="124" t="s">
        <v>939</v>
      </c>
      <c r="C1064" s="123" t="s">
        <v>42</v>
      </c>
      <c r="D1064" s="123">
        <v>1991</v>
      </c>
      <c r="E1064" s="123" t="s">
        <v>39</v>
      </c>
      <c r="F1064" s="123" t="s">
        <v>49</v>
      </c>
      <c r="G1064" s="125">
        <v>2</v>
      </c>
      <c r="H1064" s="125">
        <v>2</v>
      </c>
      <c r="I1064" s="126">
        <v>1112.7</v>
      </c>
      <c r="J1064" s="126">
        <v>938</v>
      </c>
      <c r="K1064" s="126">
        <v>884</v>
      </c>
      <c r="L1064" s="127">
        <v>35</v>
      </c>
      <c r="M1064" s="126">
        <f t="shared" si="248"/>
        <v>6180364.7800000003</v>
      </c>
      <c r="N1064" s="126">
        <v>0</v>
      </c>
      <c r="O1064" s="126">
        <v>0</v>
      </c>
      <c r="P1064" s="126">
        <v>0</v>
      </c>
      <c r="Q1064" s="126">
        <f>'Таблица 3 '!C1055</f>
        <v>6180364.7800000003</v>
      </c>
      <c r="R1064" s="126">
        <f t="shared" si="249"/>
        <v>6180364.7800000003</v>
      </c>
      <c r="S1064" s="126">
        <v>0</v>
      </c>
      <c r="T1064" s="128">
        <f t="shared" si="250"/>
        <v>6588.8750319829423</v>
      </c>
      <c r="U1064" s="128">
        <f t="shared" si="251"/>
        <v>6588.8750319829423</v>
      </c>
      <c r="V1064" s="129" t="s">
        <v>704</v>
      </c>
      <c r="W1064" s="57"/>
    </row>
    <row r="1065" spans="1:23" s="48" customFormat="1" ht="45" x14ac:dyDescent="0.25">
      <c r="A1065" s="123">
        <v>3</v>
      </c>
      <c r="B1065" s="124" t="s">
        <v>940</v>
      </c>
      <c r="C1065" s="123" t="s">
        <v>42</v>
      </c>
      <c r="D1065" s="123">
        <v>1993</v>
      </c>
      <c r="E1065" s="123" t="s">
        <v>39</v>
      </c>
      <c r="F1065" s="123" t="s">
        <v>64</v>
      </c>
      <c r="G1065" s="125">
        <v>3</v>
      </c>
      <c r="H1065" s="125">
        <v>3</v>
      </c>
      <c r="I1065" s="126">
        <v>1250.3</v>
      </c>
      <c r="J1065" s="126">
        <v>1107.7</v>
      </c>
      <c r="K1065" s="126">
        <v>1107.7</v>
      </c>
      <c r="L1065" s="127">
        <v>37</v>
      </c>
      <c r="M1065" s="126">
        <f t="shared" si="248"/>
        <v>253459.88</v>
      </c>
      <c r="N1065" s="126">
        <v>0</v>
      </c>
      <c r="O1065" s="126">
        <v>0</v>
      </c>
      <c r="P1065" s="126">
        <v>0</v>
      </c>
      <c r="Q1065" s="126">
        <f>'Таблица 3 '!C1056</f>
        <v>253459.88</v>
      </c>
      <c r="R1065" s="126">
        <f t="shared" si="249"/>
        <v>253459.88</v>
      </c>
      <c r="S1065" s="126">
        <v>0</v>
      </c>
      <c r="T1065" s="128">
        <f t="shared" si="250"/>
        <v>228.81635821973458</v>
      </c>
      <c r="U1065" s="128">
        <f t="shared" si="251"/>
        <v>228.81635821973458</v>
      </c>
      <c r="V1065" s="129" t="s">
        <v>704</v>
      </c>
      <c r="W1065" s="57"/>
    </row>
    <row r="1066" spans="1:23" s="48" customFormat="1" ht="45" x14ac:dyDescent="0.25">
      <c r="A1066" s="123">
        <v>4</v>
      </c>
      <c r="B1066" s="124" t="s">
        <v>941</v>
      </c>
      <c r="C1066" s="123" t="s">
        <v>42</v>
      </c>
      <c r="D1066" s="123">
        <v>1961</v>
      </c>
      <c r="E1066" s="123" t="s">
        <v>39</v>
      </c>
      <c r="F1066" s="123" t="s">
        <v>64</v>
      </c>
      <c r="G1066" s="125">
        <v>2</v>
      </c>
      <c r="H1066" s="125">
        <v>2</v>
      </c>
      <c r="I1066" s="126">
        <v>618.9</v>
      </c>
      <c r="J1066" s="126">
        <v>556</v>
      </c>
      <c r="K1066" s="126">
        <v>556</v>
      </c>
      <c r="L1066" s="127">
        <v>26</v>
      </c>
      <c r="M1066" s="126">
        <f t="shared" si="248"/>
        <v>2328495.6</v>
      </c>
      <c r="N1066" s="126">
        <v>0</v>
      </c>
      <c r="O1066" s="126">
        <v>0</v>
      </c>
      <c r="P1066" s="126">
        <v>0</v>
      </c>
      <c r="Q1066" s="126">
        <f>'Таблица 3 '!C1057</f>
        <v>2328495.6</v>
      </c>
      <c r="R1066" s="126">
        <f t="shared" si="249"/>
        <v>2328495.6</v>
      </c>
      <c r="S1066" s="126">
        <v>0</v>
      </c>
      <c r="T1066" s="128">
        <f t="shared" si="250"/>
        <v>4187.9417266187056</v>
      </c>
      <c r="U1066" s="128">
        <f t="shared" si="251"/>
        <v>4187.9417266187056</v>
      </c>
      <c r="V1066" s="129" t="s">
        <v>704</v>
      </c>
      <c r="W1066" s="57"/>
    </row>
    <row r="1067" spans="1:23" s="48" customFormat="1" ht="45" x14ac:dyDescent="0.25">
      <c r="A1067" s="123">
        <v>5</v>
      </c>
      <c r="B1067" s="124" t="s">
        <v>942</v>
      </c>
      <c r="C1067" s="123" t="s">
        <v>42</v>
      </c>
      <c r="D1067" s="123" t="s">
        <v>95</v>
      </c>
      <c r="E1067" s="123" t="s">
        <v>39</v>
      </c>
      <c r="F1067" s="123" t="s">
        <v>64</v>
      </c>
      <c r="G1067" s="125">
        <v>2</v>
      </c>
      <c r="H1067" s="125">
        <v>2</v>
      </c>
      <c r="I1067" s="126">
        <v>692.4</v>
      </c>
      <c r="J1067" s="126">
        <v>641.29999999999995</v>
      </c>
      <c r="K1067" s="126">
        <v>641.29999999999995</v>
      </c>
      <c r="L1067" s="127">
        <v>32</v>
      </c>
      <c r="M1067" s="126">
        <f t="shared" si="248"/>
        <v>169380.48000000001</v>
      </c>
      <c r="N1067" s="126">
        <v>0</v>
      </c>
      <c r="O1067" s="126">
        <v>0</v>
      </c>
      <c r="P1067" s="126">
        <v>0</v>
      </c>
      <c r="Q1067" s="126">
        <f>'Таблица 3 '!C1058</f>
        <v>169380.48000000001</v>
      </c>
      <c r="R1067" s="126">
        <f t="shared" si="249"/>
        <v>169380.48000000001</v>
      </c>
      <c r="S1067" s="126">
        <v>0</v>
      </c>
      <c r="T1067" s="128">
        <f t="shared" si="250"/>
        <v>264.12050522376427</v>
      </c>
      <c r="U1067" s="128">
        <f t="shared" si="251"/>
        <v>264.12050522376427</v>
      </c>
      <c r="V1067" s="129" t="s">
        <v>704</v>
      </c>
      <c r="W1067" s="57"/>
    </row>
    <row r="1068" spans="1:23" s="48" customFormat="1" ht="45" x14ac:dyDescent="0.25">
      <c r="A1068" s="123">
        <v>6</v>
      </c>
      <c r="B1068" s="124" t="s">
        <v>442</v>
      </c>
      <c r="C1068" s="123" t="s">
        <v>42</v>
      </c>
      <c r="D1068" s="123" t="s">
        <v>95</v>
      </c>
      <c r="E1068" s="123" t="s">
        <v>39</v>
      </c>
      <c r="F1068" s="123" t="s">
        <v>64</v>
      </c>
      <c r="G1068" s="125">
        <v>2</v>
      </c>
      <c r="H1068" s="125">
        <v>2</v>
      </c>
      <c r="I1068" s="126">
        <v>696.4</v>
      </c>
      <c r="J1068" s="126">
        <v>644.4</v>
      </c>
      <c r="K1068" s="126">
        <v>644.4</v>
      </c>
      <c r="L1068" s="127">
        <v>33</v>
      </c>
      <c r="M1068" s="126">
        <f t="shared" si="248"/>
        <v>1310329.2</v>
      </c>
      <c r="N1068" s="126">
        <v>0</v>
      </c>
      <c r="O1068" s="126">
        <v>0</v>
      </c>
      <c r="P1068" s="126">
        <v>0</v>
      </c>
      <c r="Q1068" s="126">
        <f>'Таблица 3 '!C1059</f>
        <v>1310329.2</v>
      </c>
      <c r="R1068" s="126">
        <f t="shared" si="249"/>
        <v>1310329.2</v>
      </c>
      <c r="S1068" s="126">
        <v>0</v>
      </c>
      <c r="T1068" s="128">
        <f t="shared" si="250"/>
        <v>2033.4096834264433</v>
      </c>
      <c r="U1068" s="128">
        <f t="shared" si="251"/>
        <v>2033.4096834264433</v>
      </c>
      <c r="V1068" s="129" t="s">
        <v>704</v>
      </c>
      <c r="W1068" s="57"/>
    </row>
    <row r="1069" spans="1:23" s="48" customFormat="1" ht="45" x14ac:dyDescent="0.25">
      <c r="A1069" s="123">
        <v>7</v>
      </c>
      <c r="B1069" s="124" t="s">
        <v>943</v>
      </c>
      <c r="C1069" s="123" t="s">
        <v>42</v>
      </c>
      <c r="D1069" s="123">
        <v>1993</v>
      </c>
      <c r="E1069" s="123" t="s">
        <v>39</v>
      </c>
      <c r="F1069" s="123" t="s">
        <v>64</v>
      </c>
      <c r="G1069" s="125">
        <v>3</v>
      </c>
      <c r="H1069" s="125">
        <v>3</v>
      </c>
      <c r="I1069" s="126">
        <v>1692.5</v>
      </c>
      <c r="J1069" s="126">
        <v>1568.1</v>
      </c>
      <c r="K1069" s="126">
        <v>1568.1</v>
      </c>
      <c r="L1069" s="127">
        <v>54</v>
      </c>
      <c r="M1069" s="126">
        <f t="shared" si="248"/>
        <v>259886.83</v>
      </c>
      <c r="N1069" s="126">
        <v>0</v>
      </c>
      <c r="O1069" s="126">
        <v>0</v>
      </c>
      <c r="P1069" s="126">
        <v>0</v>
      </c>
      <c r="Q1069" s="126">
        <f>'Таблица 3 '!C1060</f>
        <v>259886.83</v>
      </c>
      <c r="R1069" s="126">
        <f t="shared" si="249"/>
        <v>259886.83</v>
      </c>
      <c r="S1069" s="126">
        <v>0</v>
      </c>
      <c r="T1069" s="128">
        <f t="shared" si="250"/>
        <v>165.7335820419616</v>
      </c>
      <c r="U1069" s="128">
        <f t="shared" si="251"/>
        <v>165.7335820419616</v>
      </c>
      <c r="V1069" s="129" t="s">
        <v>704</v>
      </c>
      <c r="W1069" s="57"/>
    </row>
    <row r="1070" spans="1:23" s="40" customFormat="1" ht="23.45" customHeight="1" x14ac:dyDescent="0.25">
      <c r="A1070" s="332" t="s">
        <v>756</v>
      </c>
      <c r="B1070" s="332"/>
      <c r="C1070" s="130" t="s">
        <v>38</v>
      </c>
      <c r="D1070" s="130" t="s">
        <v>38</v>
      </c>
      <c r="E1070" s="130" t="s">
        <v>38</v>
      </c>
      <c r="F1070" s="130" t="s">
        <v>38</v>
      </c>
      <c r="G1070" s="131" t="s">
        <v>38</v>
      </c>
      <c r="H1070" s="131" t="s">
        <v>38</v>
      </c>
      <c r="I1070" s="132">
        <f t="shared" ref="I1070:S1070" si="252">SUM(I1071:I1075)</f>
        <v>12032.9</v>
      </c>
      <c r="J1070" s="132">
        <f t="shared" si="252"/>
        <v>9707.5</v>
      </c>
      <c r="K1070" s="132">
        <f t="shared" si="252"/>
        <v>8172.3</v>
      </c>
      <c r="L1070" s="133">
        <f t="shared" si="252"/>
        <v>237</v>
      </c>
      <c r="M1070" s="132">
        <f t="shared" si="252"/>
        <v>18017109.664000001</v>
      </c>
      <c r="N1070" s="132">
        <f t="shared" si="252"/>
        <v>0</v>
      </c>
      <c r="O1070" s="132">
        <f t="shared" si="252"/>
        <v>0</v>
      </c>
      <c r="P1070" s="132">
        <f t="shared" si="252"/>
        <v>0</v>
      </c>
      <c r="Q1070" s="132">
        <f t="shared" si="252"/>
        <v>18017109.664000001</v>
      </c>
      <c r="R1070" s="132">
        <f t="shared" si="252"/>
        <v>18017109.664000001</v>
      </c>
      <c r="S1070" s="132">
        <f t="shared" si="252"/>
        <v>0</v>
      </c>
      <c r="T1070" s="134" t="s">
        <v>39</v>
      </c>
      <c r="U1070" s="134" t="s">
        <v>39</v>
      </c>
      <c r="V1070" s="135" t="s">
        <v>39</v>
      </c>
      <c r="W1070" s="57"/>
    </row>
    <row r="1071" spans="1:23" ht="45" customHeight="1" x14ac:dyDescent="0.25">
      <c r="A1071" s="49">
        <v>1</v>
      </c>
      <c r="B1071" s="50" t="s">
        <v>944</v>
      </c>
      <c r="C1071" s="49" t="s">
        <v>42</v>
      </c>
      <c r="D1071" s="49" t="s">
        <v>945</v>
      </c>
      <c r="E1071" s="49" t="s">
        <v>39</v>
      </c>
      <c r="F1071" s="49" t="s">
        <v>64</v>
      </c>
      <c r="G1071" s="51">
        <v>3</v>
      </c>
      <c r="H1071" s="51">
        <v>2</v>
      </c>
      <c r="I1071" s="52">
        <v>999</v>
      </c>
      <c r="J1071" s="52">
        <v>977.6</v>
      </c>
      <c r="K1071" s="52">
        <v>889</v>
      </c>
      <c r="L1071" s="53">
        <v>30</v>
      </c>
      <c r="M1071" s="52">
        <f t="shared" ref="M1071:M1075" si="253">SUM(N1071:Q1071)</f>
        <v>3998029.1439999999</v>
      </c>
      <c r="N1071" s="52">
        <v>0</v>
      </c>
      <c r="O1071" s="52">
        <v>0</v>
      </c>
      <c r="P1071" s="52">
        <v>0</v>
      </c>
      <c r="Q1071" s="52">
        <f>'Таблица 3 '!C1062</f>
        <v>3998029.1439999999</v>
      </c>
      <c r="R1071" s="52">
        <f t="shared" ref="R1071:R1075" si="254">Q1071</f>
        <v>3998029.1439999999</v>
      </c>
      <c r="S1071" s="52">
        <v>0</v>
      </c>
      <c r="T1071" s="54">
        <f t="shared" ref="T1071:T1090" si="255">M1071/J1071</f>
        <v>4089.6370130932896</v>
      </c>
      <c r="U1071" s="54">
        <f t="shared" ref="U1071:U1090" si="256">T1071</f>
        <v>4089.6370130932896</v>
      </c>
      <c r="V1071" s="56" t="s">
        <v>704</v>
      </c>
      <c r="W1071" s="57"/>
    </row>
    <row r="1072" spans="1:23" s="48" customFormat="1" ht="45" x14ac:dyDescent="0.25">
      <c r="A1072" s="49">
        <v>2</v>
      </c>
      <c r="B1072" s="50" t="s">
        <v>946</v>
      </c>
      <c r="C1072" s="49" t="s">
        <v>42</v>
      </c>
      <c r="D1072" s="49" t="s">
        <v>374</v>
      </c>
      <c r="E1072" s="49" t="s">
        <v>39</v>
      </c>
      <c r="F1072" s="49" t="s">
        <v>49</v>
      </c>
      <c r="G1072" s="51">
        <v>5</v>
      </c>
      <c r="H1072" s="51">
        <v>4</v>
      </c>
      <c r="I1072" s="52">
        <v>2582</v>
      </c>
      <c r="J1072" s="52">
        <v>2558.9</v>
      </c>
      <c r="K1072" s="52">
        <v>2469.6999999999998</v>
      </c>
      <c r="L1072" s="53">
        <v>126</v>
      </c>
      <c r="M1072" s="52">
        <f t="shared" si="253"/>
        <v>6381375.4100000001</v>
      </c>
      <c r="N1072" s="52">
        <v>0</v>
      </c>
      <c r="O1072" s="52">
        <v>0</v>
      </c>
      <c r="P1072" s="52">
        <v>0</v>
      </c>
      <c r="Q1072" s="52">
        <f>'Таблица 3 '!C1063</f>
        <v>6381375.4100000001</v>
      </c>
      <c r="R1072" s="52">
        <f t="shared" si="254"/>
        <v>6381375.4100000001</v>
      </c>
      <c r="S1072" s="52">
        <v>0</v>
      </c>
      <c r="T1072" s="54">
        <f t="shared" si="255"/>
        <v>2493.7963226386337</v>
      </c>
      <c r="U1072" s="54">
        <f t="shared" si="256"/>
        <v>2493.7963226386337</v>
      </c>
      <c r="V1072" s="56" t="s">
        <v>704</v>
      </c>
      <c r="W1072" s="57"/>
    </row>
    <row r="1073" spans="1:23" s="48" customFormat="1" ht="45" x14ac:dyDescent="0.25">
      <c r="A1073" s="49">
        <v>3</v>
      </c>
      <c r="B1073" s="50" t="s">
        <v>768</v>
      </c>
      <c r="C1073" s="49" t="s">
        <v>42</v>
      </c>
      <c r="D1073" s="49">
        <v>1980</v>
      </c>
      <c r="E1073" s="49" t="s">
        <v>39</v>
      </c>
      <c r="F1073" s="49" t="s">
        <v>43</v>
      </c>
      <c r="G1073" s="51">
        <v>2</v>
      </c>
      <c r="H1073" s="51">
        <v>3</v>
      </c>
      <c r="I1073" s="52">
        <v>3959</v>
      </c>
      <c r="J1073" s="52">
        <v>1802.4</v>
      </c>
      <c r="K1073" s="52">
        <v>1802.4</v>
      </c>
      <c r="L1073" s="53">
        <v>51</v>
      </c>
      <c r="M1073" s="52">
        <f t="shared" si="253"/>
        <v>883462.56</v>
      </c>
      <c r="N1073" s="52">
        <v>0</v>
      </c>
      <c r="O1073" s="52">
        <v>0</v>
      </c>
      <c r="P1073" s="52">
        <v>0</v>
      </c>
      <c r="Q1073" s="52">
        <f>'Таблица 3 '!C1064</f>
        <v>883462.56</v>
      </c>
      <c r="R1073" s="52">
        <f t="shared" si="254"/>
        <v>883462.56</v>
      </c>
      <c r="S1073" s="52">
        <v>0</v>
      </c>
      <c r="T1073" s="54">
        <f t="shared" si="255"/>
        <v>490.15898801597871</v>
      </c>
      <c r="U1073" s="54">
        <f t="shared" si="256"/>
        <v>490.15898801597871</v>
      </c>
      <c r="V1073" s="56" t="s">
        <v>704</v>
      </c>
      <c r="W1073" s="57"/>
    </row>
    <row r="1074" spans="1:23" s="48" customFormat="1" ht="45" x14ac:dyDescent="0.25">
      <c r="A1074" s="49">
        <v>4</v>
      </c>
      <c r="B1074" s="50" t="s">
        <v>947</v>
      </c>
      <c r="C1074" s="49" t="s">
        <v>42</v>
      </c>
      <c r="D1074" s="49">
        <v>1982</v>
      </c>
      <c r="E1074" s="49" t="s">
        <v>39</v>
      </c>
      <c r="F1074" s="49" t="s">
        <v>43</v>
      </c>
      <c r="G1074" s="51">
        <v>5</v>
      </c>
      <c r="H1074" s="51">
        <v>6</v>
      </c>
      <c r="I1074" s="52">
        <v>4172.8999999999996</v>
      </c>
      <c r="J1074" s="52">
        <v>4172.8999999999996</v>
      </c>
      <c r="K1074" s="52">
        <v>2815.5</v>
      </c>
      <c r="L1074" s="53">
        <v>15</v>
      </c>
      <c r="M1074" s="52">
        <f t="shared" si="253"/>
        <v>6397055.7000000002</v>
      </c>
      <c r="N1074" s="52">
        <v>0</v>
      </c>
      <c r="O1074" s="52">
        <v>0</v>
      </c>
      <c r="P1074" s="52">
        <v>0</v>
      </c>
      <c r="Q1074" s="52">
        <f>'Таблица 3 '!C1065</f>
        <v>6397055.7000000002</v>
      </c>
      <c r="R1074" s="52">
        <f t="shared" si="254"/>
        <v>6397055.7000000002</v>
      </c>
      <c r="S1074" s="52">
        <v>0</v>
      </c>
      <c r="T1074" s="54">
        <f t="shared" si="255"/>
        <v>1533.0000000000002</v>
      </c>
      <c r="U1074" s="54">
        <f t="shared" si="256"/>
        <v>1533.0000000000002</v>
      </c>
      <c r="V1074" s="56" t="s">
        <v>704</v>
      </c>
      <c r="W1074" s="57"/>
    </row>
    <row r="1075" spans="1:23" s="48" customFormat="1" ht="45" x14ac:dyDescent="0.25">
      <c r="A1075" s="49">
        <v>5</v>
      </c>
      <c r="B1075" s="50" t="s">
        <v>948</v>
      </c>
      <c r="C1075" s="49" t="s">
        <v>42</v>
      </c>
      <c r="D1075" s="49">
        <v>1975</v>
      </c>
      <c r="E1075" s="49" t="s">
        <v>39</v>
      </c>
      <c r="F1075" s="49" t="s">
        <v>43</v>
      </c>
      <c r="G1075" s="51">
        <v>2</v>
      </c>
      <c r="H1075" s="51">
        <v>1</v>
      </c>
      <c r="I1075" s="52">
        <v>320</v>
      </c>
      <c r="J1075" s="52">
        <v>195.7</v>
      </c>
      <c r="K1075" s="52">
        <v>195.7</v>
      </c>
      <c r="L1075" s="53">
        <v>15</v>
      </c>
      <c r="M1075" s="52">
        <f t="shared" si="253"/>
        <v>357186.85</v>
      </c>
      <c r="N1075" s="52">
        <v>0</v>
      </c>
      <c r="O1075" s="52">
        <v>0</v>
      </c>
      <c r="P1075" s="52">
        <v>0</v>
      </c>
      <c r="Q1075" s="52">
        <f>'Таблица 3 '!C1066</f>
        <v>357186.85</v>
      </c>
      <c r="R1075" s="52">
        <f t="shared" si="254"/>
        <v>357186.85</v>
      </c>
      <c r="S1075" s="52">
        <v>0</v>
      </c>
      <c r="T1075" s="54">
        <f t="shared" si="255"/>
        <v>1825.1755237608584</v>
      </c>
      <c r="U1075" s="54">
        <f t="shared" si="256"/>
        <v>1825.1755237608584</v>
      </c>
      <c r="V1075" s="56" t="s">
        <v>704</v>
      </c>
      <c r="W1075" s="57"/>
    </row>
    <row r="1076" spans="1:23" s="40" customFormat="1" ht="22.9" customHeight="1" x14ac:dyDescent="0.25">
      <c r="A1076" s="329" t="s">
        <v>409</v>
      </c>
      <c r="B1076" s="329"/>
      <c r="C1076" s="42" t="s">
        <v>38</v>
      </c>
      <c r="D1076" s="42" t="s">
        <v>38</v>
      </c>
      <c r="E1076" s="42" t="s">
        <v>38</v>
      </c>
      <c r="F1076" s="42" t="s">
        <v>38</v>
      </c>
      <c r="G1076" s="43" t="s">
        <v>38</v>
      </c>
      <c r="H1076" s="43" t="s">
        <v>38</v>
      </c>
      <c r="I1076" s="44">
        <f t="shared" ref="I1076:S1076" si="257">I1077+I1080</f>
        <v>11387.4</v>
      </c>
      <c r="J1076" s="44">
        <f t="shared" si="257"/>
        <v>8843.6</v>
      </c>
      <c r="K1076" s="44">
        <f t="shared" si="257"/>
        <v>801</v>
      </c>
      <c r="L1076" s="45">
        <f t="shared" si="257"/>
        <v>189</v>
      </c>
      <c r="M1076" s="44">
        <f t="shared" si="257"/>
        <v>4058178</v>
      </c>
      <c r="N1076" s="44">
        <f t="shared" si="257"/>
        <v>0</v>
      </c>
      <c r="O1076" s="44">
        <f t="shared" si="257"/>
        <v>0</v>
      </c>
      <c r="P1076" s="44">
        <f t="shared" si="257"/>
        <v>0</v>
      </c>
      <c r="Q1076" s="44">
        <f t="shared" si="257"/>
        <v>4058178</v>
      </c>
      <c r="R1076" s="44">
        <f t="shared" si="257"/>
        <v>4058178</v>
      </c>
      <c r="S1076" s="44">
        <f t="shared" si="257"/>
        <v>0</v>
      </c>
      <c r="T1076" s="46" t="s">
        <v>39</v>
      </c>
      <c r="U1076" s="46" t="s">
        <v>39</v>
      </c>
      <c r="V1076" s="47" t="s">
        <v>39</v>
      </c>
      <c r="W1076" s="57"/>
    </row>
    <row r="1077" spans="1:23" s="40" customFormat="1" ht="25.15" customHeight="1" x14ac:dyDescent="0.25">
      <c r="A1077" s="329" t="s">
        <v>410</v>
      </c>
      <c r="B1077" s="329"/>
      <c r="C1077" s="42" t="s">
        <v>38</v>
      </c>
      <c r="D1077" s="42" t="s">
        <v>38</v>
      </c>
      <c r="E1077" s="42" t="s">
        <v>38</v>
      </c>
      <c r="F1077" s="42" t="s">
        <v>38</v>
      </c>
      <c r="G1077" s="43" t="s">
        <v>38</v>
      </c>
      <c r="H1077" s="43" t="s">
        <v>38</v>
      </c>
      <c r="I1077" s="44">
        <f t="shared" ref="I1077:S1077" si="258">SUM(I1078:I1079)</f>
        <v>10776</v>
      </c>
      <c r="J1077" s="44">
        <f t="shared" si="258"/>
        <v>8232.2000000000007</v>
      </c>
      <c r="K1077" s="44">
        <f t="shared" si="258"/>
        <v>549.79999999999995</v>
      </c>
      <c r="L1077" s="45">
        <f t="shared" si="258"/>
        <v>158</v>
      </c>
      <c r="M1077" s="44">
        <f t="shared" si="258"/>
        <v>3959569.2</v>
      </c>
      <c r="N1077" s="44">
        <f t="shared" si="258"/>
        <v>0</v>
      </c>
      <c r="O1077" s="44">
        <f t="shared" si="258"/>
        <v>0</v>
      </c>
      <c r="P1077" s="44">
        <f t="shared" si="258"/>
        <v>0</v>
      </c>
      <c r="Q1077" s="44">
        <f t="shared" si="258"/>
        <v>3959569.2</v>
      </c>
      <c r="R1077" s="44">
        <f t="shared" si="258"/>
        <v>3959569.2</v>
      </c>
      <c r="S1077" s="44">
        <f t="shared" si="258"/>
        <v>0</v>
      </c>
      <c r="T1077" s="46" t="s">
        <v>39</v>
      </c>
      <c r="U1077" s="46" t="s">
        <v>39</v>
      </c>
      <c r="V1077" s="47" t="s">
        <v>39</v>
      </c>
      <c r="W1077" s="57"/>
    </row>
    <row r="1078" spans="1:23" s="48" customFormat="1" ht="45" customHeight="1" x14ac:dyDescent="0.25">
      <c r="A1078" s="49">
        <v>1</v>
      </c>
      <c r="B1078" s="50" t="s">
        <v>790</v>
      </c>
      <c r="C1078" s="49" t="s">
        <v>42</v>
      </c>
      <c r="D1078" s="49">
        <v>1983</v>
      </c>
      <c r="E1078" s="49" t="s">
        <v>39</v>
      </c>
      <c r="F1078" s="49" t="s">
        <v>64</v>
      </c>
      <c r="G1078" s="51">
        <v>5</v>
      </c>
      <c r="H1078" s="51">
        <v>6</v>
      </c>
      <c r="I1078" s="52">
        <v>5388</v>
      </c>
      <c r="J1078" s="52">
        <v>4134.3</v>
      </c>
      <c r="K1078" s="52">
        <v>333.1</v>
      </c>
      <c r="L1078" s="53">
        <v>79</v>
      </c>
      <c r="M1078" s="52">
        <f t="shared" ref="M1078:M1086" si="259">SUM(N1078:Q1078)</f>
        <v>3241350</v>
      </c>
      <c r="N1078" s="52">
        <v>0</v>
      </c>
      <c r="O1078" s="52">
        <v>0</v>
      </c>
      <c r="P1078" s="52">
        <v>0</v>
      </c>
      <c r="Q1078" s="52">
        <f>'Таблица 3 '!C1069</f>
        <v>3241350</v>
      </c>
      <c r="R1078" s="52">
        <f t="shared" ref="R1078:R1086" si="260">Q1078</f>
        <v>3241350</v>
      </c>
      <c r="S1078" s="52">
        <v>0</v>
      </c>
      <c r="T1078" s="54">
        <f t="shared" si="255"/>
        <v>784.01422248022641</v>
      </c>
      <c r="U1078" s="54">
        <f t="shared" si="256"/>
        <v>784.01422248022641</v>
      </c>
      <c r="V1078" s="56" t="s">
        <v>704</v>
      </c>
      <c r="W1078" s="57"/>
    </row>
    <row r="1079" spans="1:23" s="48" customFormat="1" ht="45" customHeight="1" x14ac:dyDescent="0.25">
      <c r="A1079" s="49">
        <v>2</v>
      </c>
      <c r="B1079" s="50" t="s">
        <v>949</v>
      </c>
      <c r="C1079" s="49" t="s">
        <v>42</v>
      </c>
      <c r="D1079" s="49">
        <v>1976</v>
      </c>
      <c r="E1079" s="49" t="s">
        <v>39</v>
      </c>
      <c r="F1079" s="49" t="s">
        <v>64</v>
      </c>
      <c r="G1079" s="51">
        <v>5</v>
      </c>
      <c r="H1079" s="51">
        <v>6</v>
      </c>
      <c r="I1079" s="52">
        <v>5388</v>
      </c>
      <c r="J1079" s="52">
        <v>4097.8999999999996</v>
      </c>
      <c r="K1079" s="52">
        <v>216.7</v>
      </c>
      <c r="L1079" s="53">
        <v>79</v>
      </c>
      <c r="M1079" s="52">
        <f t="shared" si="259"/>
        <v>718219.2</v>
      </c>
      <c r="N1079" s="52">
        <v>0</v>
      </c>
      <c r="O1079" s="52">
        <v>0</v>
      </c>
      <c r="P1079" s="52">
        <v>0</v>
      </c>
      <c r="Q1079" s="52">
        <f>'Таблица 3 '!C1070</f>
        <v>718219.2</v>
      </c>
      <c r="R1079" s="52">
        <f t="shared" si="260"/>
        <v>718219.2</v>
      </c>
      <c r="S1079" s="52">
        <v>0</v>
      </c>
      <c r="T1079" s="54">
        <f t="shared" si="255"/>
        <v>175.26518460674981</v>
      </c>
      <c r="U1079" s="54">
        <f t="shared" si="256"/>
        <v>175.26518460674981</v>
      </c>
      <c r="V1079" s="56" t="s">
        <v>704</v>
      </c>
      <c r="W1079" s="57"/>
    </row>
    <row r="1080" spans="1:23" s="40" customFormat="1" ht="23.45" customHeight="1" x14ac:dyDescent="0.25">
      <c r="A1080" s="329" t="s">
        <v>423</v>
      </c>
      <c r="B1080" s="329"/>
      <c r="C1080" s="42" t="s">
        <v>38</v>
      </c>
      <c r="D1080" s="42" t="s">
        <v>38</v>
      </c>
      <c r="E1080" s="42" t="s">
        <v>38</v>
      </c>
      <c r="F1080" s="42" t="s">
        <v>38</v>
      </c>
      <c r="G1080" s="43" t="s">
        <v>38</v>
      </c>
      <c r="H1080" s="43" t="s">
        <v>38</v>
      </c>
      <c r="I1080" s="44">
        <f t="shared" ref="I1080:S1080" si="261">I1081</f>
        <v>611.4</v>
      </c>
      <c r="J1080" s="44">
        <f t="shared" si="261"/>
        <v>611.4</v>
      </c>
      <c r="K1080" s="44">
        <f t="shared" si="261"/>
        <v>251.2</v>
      </c>
      <c r="L1080" s="45">
        <f t="shared" si="261"/>
        <v>31</v>
      </c>
      <c r="M1080" s="44">
        <f t="shared" si="261"/>
        <v>98608.8</v>
      </c>
      <c r="N1080" s="44">
        <f t="shared" si="261"/>
        <v>0</v>
      </c>
      <c r="O1080" s="44">
        <f t="shared" si="261"/>
        <v>0</v>
      </c>
      <c r="P1080" s="44">
        <f t="shared" si="261"/>
        <v>0</v>
      </c>
      <c r="Q1080" s="44">
        <f t="shared" si="261"/>
        <v>98608.8</v>
      </c>
      <c r="R1080" s="44">
        <f t="shared" si="261"/>
        <v>98608.8</v>
      </c>
      <c r="S1080" s="44">
        <f t="shared" si="261"/>
        <v>0</v>
      </c>
      <c r="T1080" s="46" t="s">
        <v>39</v>
      </c>
      <c r="U1080" s="46" t="s">
        <v>39</v>
      </c>
      <c r="V1080" s="47" t="s">
        <v>39</v>
      </c>
      <c r="W1080" s="57"/>
    </row>
    <row r="1081" spans="1:23" s="48" customFormat="1" ht="45" customHeight="1" x14ac:dyDescent="0.25">
      <c r="A1081" s="49">
        <v>1</v>
      </c>
      <c r="B1081" s="50" t="s">
        <v>424</v>
      </c>
      <c r="C1081" s="49" t="s">
        <v>42</v>
      </c>
      <c r="D1081" s="49" t="s">
        <v>237</v>
      </c>
      <c r="E1081" s="49">
        <v>2019</v>
      </c>
      <c r="F1081" s="49" t="s">
        <v>49</v>
      </c>
      <c r="G1081" s="51">
        <v>2</v>
      </c>
      <c r="H1081" s="51">
        <v>2</v>
      </c>
      <c r="I1081" s="52">
        <v>611.4</v>
      </c>
      <c r="J1081" s="52">
        <v>611.4</v>
      </c>
      <c r="K1081" s="52">
        <v>251.2</v>
      </c>
      <c r="L1081" s="53">
        <v>31</v>
      </c>
      <c r="M1081" s="52">
        <f t="shared" si="259"/>
        <v>98608.8</v>
      </c>
      <c r="N1081" s="52">
        <v>0</v>
      </c>
      <c r="O1081" s="52">
        <v>0</v>
      </c>
      <c r="P1081" s="52">
        <v>0</v>
      </c>
      <c r="Q1081" s="52">
        <f>'Таблица 3 '!C1072</f>
        <v>98608.8</v>
      </c>
      <c r="R1081" s="52">
        <f t="shared" si="260"/>
        <v>98608.8</v>
      </c>
      <c r="S1081" s="52">
        <v>0</v>
      </c>
      <c r="T1081" s="54">
        <f t="shared" si="255"/>
        <v>161.28361138370954</v>
      </c>
      <c r="U1081" s="54">
        <f t="shared" si="256"/>
        <v>161.28361138370954</v>
      </c>
      <c r="V1081" s="56" t="s">
        <v>704</v>
      </c>
      <c r="W1081" s="57"/>
    </row>
    <row r="1082" spans="1:23" s="40" customFormat="1" ht="29.45" customHeight="1" x14ac:dyDescent="0.25">
      <c r="A1082" s="329" t="s">
        <v>459</v>
      </c>
      <c r="B1082" s="329"/>
      <c r="C1082" s="42" t="s">
        <v>38</v>
      </c>
      <c r="D1082" s="42" t="s">
        <v>38</v>
      </c>
      <c r="E1082" s="42" t="s">
        <v>38</v>
      </c>
      <c r="F1082" s="42" t="s">
        <v>38</v>
      </c>
      <c r="G1082" s="43" t="s">
        <v>38</v>
      </c>
      <c r="H1082" s="43" t="s">
        <v>38</v>
      </c>
      <c r="I1082" s="44">
        <f t="shared" ref="I1082:S1082" si="262">I1083+I1087</f>
        <v>6179.6</v>
      </c>
      <c r="J1082" s="44">
        <f t="shared" si="262"/>
        <v>5788.2</v>
      </c>
      <c r="K1082" s="44">
        <f t="shared" si="262"/>
        <v>5486.9</v>
      </c>
      <c r="L1082" s="45">
        <f t="shared" si="262"/>
        <v>199</v>
      </c>
      <c r="M1082" s="44">
        <f t="shared" si="262"/>
        <v>16156013.48</v>
      </c>
      <c r="N1082" s="44">
        <f t="shared" si="262"/>
        <v>0</v>
      </c>
      <c r="O1082" s="44">
        <f t="shared" si="262"/>
        <v>0</v>
      </c>
      <c r="P1082" s="44">
        <f t="shared" si="262"/>
        <v>0</v>
      </c>
      <c r="Q1082" s="44">
        <f t="shared" si="262"/>
        <v>16156013.48</v>
      </c>
      <c r="R1082" s="44">
        <f t="shared" si="262"/>
        <v>16156013.48</v>
      </c>
      <c r="S1082" s="44">
        <f t="shared" si="262"/>
        <v>0</v>
      </c>
      <c r="T1082" s="46" t="s">
        <v>39</v>
      </c>
      <c r="U1082" s="46" t="s">
        <v>39</v>
      </c>
      <c r="V1082" s="47" t="s">
        <v>39</v>
      </c>
      <c r="W1082" s="57"/>
    </row>
    <row r="1083" spans="1:23" s="40" customFormat="1" ht="25.15" customHeight="1" x14ac:dyDescent="0.25">
      <c r="A1083" s="329" t="s">
        <v>460</v>
      </c>
      <c r="B1083" s="329"/>
      <c r="C1083" s="42" t="s">
        <v>38</v>
      </c>
      <c r="D1083" s="42" t="s">
        <v>38</v>
      </c>
      <c r="E1083" s="42" t="s">
        <v>38</v>
      </c>
      <c r="F1083" s="42" t="s">
        <v>38</v>
      </c>
      <c r="G1083" s="43" t="s">
        <v>38</v>
      </c>
      <c r="H1083" s="43" t="s">
        <v>38</v>
      </c>
      <c r="I1083" s="44">
        <f t="shared" ref="I1083:S1083" si="263">SUM(I1084:I1086)</f>
        <v>3339.1000000000004</v>
      </c>
      <c r="J1083" s="44">
        <f t="shared" si="263"/>
        <v>3065.7</v>
      </c>
      <c r="K1083" s="44">
        <f t="shared" si="263"/>
        <v>2858.1</v>
      </c>
      <c r="L1083" s="45">
        <f t="shared" si="263"/>
        <v>120</v>
      </c>
      <c r="M1083" s="44">
        <f t="shared" si="263"/>
        <v>10455818.800000001</v>
      </c>
      <c r="N1083" s="44">
        <f t="shared" si="263"/>
        <v>0</v>
      </c>
      <c r="O1083" s="44">
        <f t="shared" si="263"/>
        <v>0</v>
      </c>
      <c r="P1083" s="44">
        <f t="shared" si="263"/>
        <v>0</v>
      </c>
      <c r="Q1083" s="44">
        <f t="shared" si="263"/>
        <v>10455818.800000001</v>
      </c>
      <c r="R1083" s="44">
        <f t="shared" si="263"/>
        <v>10455818.800000001</v>
      </c>
      <c r="S1083" s="44">
        <f t="shared" si="263"/>
        <v>0</v>
      </c>
      <c r="T1083" s="46" t="s">
        <v>39</v>
      </c>
      <c r="U1083" s="46" t="s">
        <v>39</v>
      </c>
      <c r="V1083" s="47" t="s">
        <v>39</v>
      </c>
      <c r="W1083" s="57"/>
    </row>
    <row r="1084" spans="1:23" s="48" customFormat="1" ht="45" x14ac:dyDescent="0.25">
      <c r="A1084" s="49">
        <v>1</v>
      </c>
      <c r="B1084" s="50" t="s">
        <v>950</v>
      </c>
      <c r="C1084" s="49" t="s">
        <v>42</v>
      </c>
      <c r="D1084" s="49">
        <v>1965</v>
      </c>
      <c r="E1084" s="49" t="s">
        <v>39</v>
      </c>
      <c r="F1084" s="49" t="s">
        <v>64</v>
      </c>
      <c r="G1084" s="51">
        <v>4</v>
      </c>
      <c r="H1084" s="51">
        <v>3</v>
      </c>
      <c r="I1084" s="52">
        <v>2106.4</v>
      </c>
      <c r="J1084" s="52">
        <v>1956.4</v>
      </c>
      <c r="K1084" s="52">
        <v>1871.5</v>
      </c>
      <c r="L1084" s="53">
        <v>76</v>
      </c>
      <c r="M1084" s="52">
        <f>SUM(N1084:Q1084)</f>
        <v>6342198.4000000004</v>
      </c>
      <c r="N1084" s="52">
        <v>0</v>
      </c>
      <c r="O1084" s="52">
        <v>0</v>
      </c>
      <c r="P1084" s="52">
        <v>0</v>
      </c>
      <c r="Q1084" s="52">
        <f>'Таблица 3 '!C1075</f>
        <v>6342198.4000000004</v>
      </c>
      <c r="R1084" s="52">
        <f>Q1084</f>
        <v>6342198.4000000004</v>
      </c>
      <c r="S1084" s="52">
        <v>0</v>
      </c>
      <c r="T1084" s="54">
        <f t="shared" si="255"/>
        <v>3241.769781230832</v>
      </c>
      <c r="U1084" s="54">
        <f t="shared" si="256"/>
        <v>3241.769781230832</v>
      </c>
      <c r="V1084" s="56" t="s">
        <v>704</v>
      </c>
      <c r="W1084" s="57"/>
    </row>
    <row r="1085" spans="1:23" s="48" customFormat="1" ht="45" x14ac:dyDescent="0.25">
      <c r="A1085" s="49">
        <v>2</v>
      </c>
      <c r="B1085" s="50" t="s">
        <v>821</v>
      </c>
      <c r="C1085" s="49" t="s">
        <v>42</v>
      </c>
      <c r="D1085" s="49" t="s">
        <v>183</v>
      </c>
      <c r="E1085" s="49" t="s">
        <v>39</v>
      </c>
      <c r="F1085" s="49" t="s">
        <v>313</v>
      </c>
      <c r="G1085" s="51">
        <v>2</v>
      </c>
      <c r="H1085" s="51">
        <v>1</v>
      </c>
      <c r="I1085" s="52">
        <v>566</v>
      </c>
      <c r="J1085" s="52">
        <v>504.5</v>
      </c>
      <c r="K1085" s="52">
        <v>504.5</v>
      </c>
      <c r="L1085" s="53">
        <v>22</v>
      </c>
      <c r="M1085" s="52">
        <f t="shared" si="259"/>
        <v>1891600.8</v>
      </c>
      <c r="N1085" s="52">
        <v>0</v>
      </c>
      <c r="O1085" s="52">
        <v>0</v>
      </c>
      <c r="P1085" s="52">
        <v>0</v>
      </c>
      <c r="Q1085" s="52">
        <f>'Таблица 3 '!C1076</f>
        <v>1891600.8</v>
      </c>
      <c r="R1085" s="52">
        <f t="shared" si="260"/>
        <v>1891600.8</v>
      </c>
      <c r="S1085" s="52">
        <v>0</v>
      </c>
      <c r="T1085" s="54">
        <f t="shared" si="255"/>
        <v>3749.4564915758178</v>
      </c>
      <c r="U1085" s="54">
        <f t="shared" si="256"/>
        <v>3749.4564915758178</v>
      </c>
      <c r="V1085" s="56" t="s">
        <v>704</v>
      </c>
      <c r="W1085" s="57"/>
    </row>
    <row r="1086" spans="1:23" s="48" customFormat="1" ht="45" x14ac:dyDescent="0.25">
      <c r="A1086" s="49">
        <v>3</v>
      </c>
      <c r="B1086" s="50" t="s">
        <v>824</v>
      </c>
      <c r="C1086" s="49" t="s">
        <v>42</v>
      </c>
      <c r="D1086" s="49" t="s">
        <v>89</v>
      </c>
      <c r="E1086" s="49" t="s">
        <v>39</v>
      </c>
      <c r="F1086" s="49" t="s">
        <v>412</v>
      </c>
      <c r="G1086" s="80">
        <v>2</v>
      </c>
      <c r="H1086" s="80">
        <v>2</v>
      </c>
      <c r="I1086" s="52">
        <v>666.7</v>
      </c>
      <c r="J1086" s="52">
        <v>604.79999999999995</v>
      </c>
      <c r="K1086" s="52">
        <v>482.1</v>
      </c>
      <c r="L1086" s="53">
        <v>22</v>
      </c>
      <c r="M1086" s="52">
        <f t="shared" si="259"/>
        <v>2222019.6</v>
      </c>
      <c r="N1086" s="52">
        <v>0</v>
      </c>
      <c r="O1086" s="52">
        <v>0</v>
      </c>
      <c r="P1086" s="52">
        <v>0</v>
      </c>
      <c r="Q1086" s="52">
        <f>'Таблица 3 '!C1077</f>
        <v>2222019.6</v>
      </c>
      <c r="R1086" s="52">
        <f t="shared" si="260"/>
        <v>2222019.6</v>
      </c>
      <c r="S1086" s="52">
        <v>0</v>
      </c>
      <c r="T1086" s="54">
        <f t="shared" si="255"/>
        <v>3673.9742063492067</v>
      </c>
      <c r="U1086" s="54">
        <f t="shared" si="256"/>
        <v>3673.9742063492067</v>
      </c>
      <c r="V1086" s="56" t="s">
        <v>704</v>
      </c>
      <c r="W1086" s="57"/>
    </row>
    <row r="1087" spans="1:23" s="40" customFormat="1" ht="26.45" customHeight="1" x14ac:dyDescent="0.25">
      <c r="A1087" s="329" t="s">
        <v>476</v>
      </c>
      <c r="B1087" s="329"/>
      <c r="C1087" s="42" t="s">
        <v>38</v>
      </c>
      <c r="D1087" s="42" t="s">
        <v>38</v>
      </c>
      <c r="E1087" s="42" t="s">
        <v>38</v>
      </c>
      <c r="F1087" s="42" t="s">
        <v>38</v>
      </c>
      <c r="G1087" s="43" t="s">
        <v>38</v>
      </c>
      <c r="H1087" s="43" t="s">
        <v>38</v>
      </c>
      <c r="I1087" s="44">
        <f t="shared" ref="I1087:S1087" si="264">SUM(I1088:I1090)</f>
        <v>2840.5</v>
      </c>
      <c r="J1087" s="44">
        <f t="shared" si="264"/>
        <v>2722.5</v>
      </c>
      <c r="K1087" s="44">
        <f t="shared" si="264"/>
        <v>2628.8</v>
      </c>
      <c r="L1087" s="45">
        <f t="shared" si="264"/>
        <v>79</v>
      </c>
      <c r="M1087" s="44">
        <f t="shared" si="264"/>
        <v>5700194.6799999997</v>
      </c>
      <c r="N1087" s="44">
        <f t="shared" si="264"/>
        <v>0</v>
      </c>
      <c r="O1087" s="44">
        <f t="shared" si="264"/>
        <v>0</v>
      </c>
      <c r="P1087" s="44">
        <f t="shared" si="264"/>
        <v>0</v>
      </c>
      <c r="Q1087" s="44">
        <f t="shared" si="264"/>
        <v>5700194.6799999997</v>
      </c>
      <c r="R1087" s="44">
        <f t="shared" si="264"/>
        <v>5700194.6799999997</v>
      </c>
      <c r="S1087" s="44">
        <f t="shared" si="264"/>
        <v>0</v>
      </c>
      <c r="T1087" s="46" t="s">
        <v>39</v>
      </c>
      <c r="U1087" s="46" t="s">
        <v>39</v>
      </c>
      <c r="V1087" s="47" t="s">
        <v>39</v>
      </c>
      <c r="W1087" s="57"/>
    </row>
    <row r="1088" spans="1:23" s="48" customFormat="1" ht="45" customHeight="1" x14ac:dyDescent="0.25">
      <c r="A1088" s="49">
        <v>1</v>
      </c>
      <c r="B1088" s="50" t="s">
        <v>477</v>
      </c>
      <c r="C1088" s="49" t="s">
        <v>42</v>
      </c>
      <c r="D1088" s="49">
        <v>1988</v>
      </c>
      <c r="E1088" s="49" t="s">
        <v>39</v>
      </c>
      <c r="F1088" s="49" t="s">
        <v>43</v>
      </c>
      <c r="G1088" s="51">
        <v>2</v>
      </c>
      <c r="H1088" s="51">
        <v>3</v>
      </c>
      <c r="I1088" s="52">
        <v>1047.2</v>
      </c>
      <c r="J1088" s="52">
        <v>993</v>
      </c>
      <c r="K1088" s="52">
        <v>993</v>
      </c>
      <c r="L1088" s="53">
        <v>35</v>
      </c>
      <c r="M1088" s="52">
        <f t="shared" ref="M1088:M1090" si="265">SUM(N1088:Q1088)</f>
        <v>1419990</v>
      </c>
      <c r="N1088" s="52">
        <v>0</v>
      </c>
      <c r="O1088" s="52">
        <v>0</v>
      </c>
      <c r="P1088" s="52">
        <v>0</v>
      </c>
      <c r="Q1088" s="52">
        <f>'Таблица 3 '!C1079</f>
        <v>1419990</v>
      </c>
      <c r="R1088" s="52">
        <f t="shared" ref="R1088:R1090" si="266">Q1088</f>
        <v>1419990</v>
      </c>
      <c r="S1088" s="52">
        <v>0</v>
      </c>
      <c r="T1088" s="54">
        <f t="shared" si="255"/>
        <v>1430</v>
      </c>
      <c r="U1088" s="54">
        <f t="shared" si="256"/>
        <v>1430</v>
      </c>
      <c r="V1088" s="56" t="s">
        <v>704</v>
      </c>
      <c r="W1088" s="57"/>
    </row>
    <row r="1089" spans="1:23" s="48" customFormat="1" ht="45" customHeight="1" x14ac:dyDescent="0.25">
      <c r="A1089" s="49">
        <v>2</v>
      </c>
      <c r="B1089" s="50" t="s">
        <v>951</v>
      </c>
      <c r="C1089" s="49" t="s">
        <v>42</v>
      </c>
      <c r="D1089" s="49">
        <v>1989</v>
      </c>
      <c r="E1089" s="49">
        <v>2019</v>
      </c>
      <c r="F1089" s="49" t="s">
        <v>64</v>
      </c>
      <c r="G1089" s="51">
        <v>2</v>
      </c>
      <c r="H1089" s="51">
        <v>3</v>
      </c>
      <c r="I1089" s="52">
        <v>1062</v>
      </c>
      <c r="J1089" s="52">
        <v>1008</v>
      </c>
      <c r="K1089" s="52">
        <v>1008</v>
      </c>
      <c r="L1089" s="53">
        <v>18</v>
      </c>
      <c r="M1089" s="52">
        <f t="shared" si="265"/>
        <v>331719.88</v>
      </c>
      <c r="N1089" s="52">
        <v>0</v>
      </c>
      <c r="O1089" s="52">
        <v>0</v>
      </c>
      <c r="P1089" s="52">
        <v>0</v>
      </c>
      <c r="Q1089" s="52">
        <f>'Таблица 3 '!C1080</f>
        <v>331719.88</v>
      </c>
      <c r="R1089" s="52">
        <f t="shared" si="266"/>
        <v>331719.88</v>
      </c>
      <c r="S1089" s="52">
        <v>0</v>
      </c>
      <c r="T1089" s="54">
        <f t="shared" si="255"/>
        <v>329.08718253968254</v>
      </c>
      <c r="U1089" s="54">
        <f t="shared" si="256"/>
        <v>329.08718253968254</v>
      </c>
      <c r="V1089" s="61" t="s">
        <v>704</v>
      </c>
      <c r="W1089" s="57"/>
    </row>
    <row r="1090" spans="1:23" s="48" customFormat="1" ht="45" customHeight="1" x14ac:dyDescent="0.25">
      <c r="A1090" s="49">
        <v>3</v>
      </c>
      <c r="B1090" s="50" t="s">
        <v>478</v>
      </c>
      <c r="C1090" s="49" t="s">
        <v>42</v>
      </c>
      <c r="D1090" s="49" t="s">
        <v>123</v>
      </c>
      <c r="E1090" s="49" t="s">
        <v>39</v>
      </c>
      <c r="F1090" s="49" t="s">
        <v>64</v>
      </c>
      <c r="G1090" s="51">
        <v>2</v>
      </c>
      <c r="H1090" s="51">
        <v>2</v>
      </c>
      <c r="I1090" s="52">
        <v>731.3</v>
      </c>
      <c r="J1090" s="52">
        <v>721.5</v>
      </c>
      <c r="K1090" s="52">
        <v>627.79999999999995</v>
      </c>
      <c r="L1090" s="53">
        <v>26</v>
      </c>
      <c r="M1090" s="52">
        <f t="shared" si="265"/>
        <v>3948484.8</v>
      </c>
      <c r="N1090" s="52">
        <v>0</v>
      </c>
      <c r="O1090" s="52">
        <v>0</v>
      </c>
      <c r="P1090" s="52">
        <v>0</v>
      </c>
      <c r="Q1090" s="52">
        <f>'Таблица 3 '!C1081</f>
        <v>3948484.8</v>
      </c>
      <c r="R1090" s="52">
        <f t="shared" si="266"/>
        <v>3948484.8</v>
      </c>
      <c r="S1090" s="52">
        <v>0</v>
      </c>
      <c r="T1090" s="54">
        <f t="shared" si="255"/>
        <v>5472.6054054054048</v>
      </c>
      <c r="U1090" s="54">
        <f t="shared" si="256"/>
        <v>5472.6054054054048</v>
      </c>
      <c r="V1090" s="56" t="s">
        <v>704</v>
      </c>
      <c r="W1090" s="57"/>
    </row>
    <row r="1091" spans="1:23" s="48" customFormat="1" ht="96" customHeight="1" x14ac:dyDescent="0.25">
      <c r="W1091" s="57"/>
    </row>
    <row r="1092" spans="1:23" s="40" customFormat="1" ht="25.15" customHeight="1" x14ac:dyDescent="0.3">
      <c r="A1092" s="333" t="s">
        <v>952</v>
      </c>
      <c r="B1092" s="333"/>
      <c r="C1092" s="136"/>
      <c r="D1092" s="136"/>
      <c r="E1092" s="136"/>
      <c r="F1092" s="136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57"/>
    </row>
    <row r="1093" spans="1:23" s="137" customFormat="1" ht="27.6" customHeight="1" x14ac:dyDescent="0.25">
      <c r="A1093" s="334" t="s">
        <v>953</v>
      </c>
      <c r="B1093" s="334"/>
      <c r="C1093" s="334"/>
      <c r="D1093" s="334"/>
      <c r="E1093" s="334"/>
      <c r="F1093" s="334"/>
      <c r="G1093" s="334"/>
      <c r="H1093" s="334"/>
      <c r="I1093" s="334"/>
      <c r="J1093" s="334"/>
      <c r="K1093" s="334"/>
      <c r="L1093" s="334"/>
      <c r="M1093" s="334"/>
      <c r="N1093" s="334"/>
      <c r="O1093" s="334"/>
      <c r="P1093" s="334"/>
      <c r="Q1093" s="334"/>
      <c r="R1093" s="334"/>
      <c r="S1093" s="334"/>
      <c r="T1093" s="334"/>
      <c r="U1093" s="334"/>
      <c r="V1093" s="334"/>
      <c r="W1093" s="57"/>
    </row>
    <row r="1094" spans="1:23" s="40" customFormat="1" ht="23.45" customHeight="1" x14ac:dyDescent="0.25">
      <c r="A1094" s="329" t="s">
        <v>37</v>
      </c>
      <c r="B1094" s="329"/>
      <c r="C1094" s="42" t="s">
        <v>39</v>
      </c>
      <c r="D1094" s="42" t="s">
        <v>39</v>
      </c>
      <c r="E1094" s="42" t="s">
        <v>39</v>
      </c>
      <c r="F1094" s="42" t="s">
        <v>39</v>
      </c>
      <c r="G1094" s="43" t="s">
        <v>39</v>
      </c>
      <c r="H1094" s="43" t="s">
        <v>39</v>
      </c>
      <c r="I1094" s="138">
        <f t="shared" ref="I1094:S1094" si="267">I1095+I1186+I1196+I1190+I1192+I1198+I1201+I1204+I1213+I1215+I1223+I1235+I1247+I1251</f>
        <v>711072.09000000008</v>
      </c>
      <c r="J1094" s="138">
        <f t="shared" si="267"/>
        <v>593656.0900000002</v>
      </c>
      <c r="K1094" s="138">
        <f t="shared" si="267"/>
        <v>577433.76000000013</v>
      </c>
      <c r="L1094" s="139">
        <f t="shared" si="267"/>
        <v>21299</v>
      </c>
      <c r="M1094" s="138">
        <f t="shared" si="267"/>
        <v>159713776.43999997</v>
      </c>
      <c r="N1094" s="138">
        <f t="shared" si="267"/>
        <v>0</v>
      </c>
      <c r="O1094" s="138">
        <f t="shared" si="267"/>
        <v>0</v>
      </c>
      <c r="P1094" s="138">
        <f t="shared" si="267"/>
        <v>0</v>
      </c>
      <c r="Q1094" s="138">
        <f t="shared" si="267"/>
        <v>159713776.43999997</v>
      </c>
      <c r="R1094" s="138">
        <f t="shared" si="267"/>
        <v>159713776.43999997</v>
      </c>
      <c r="S1094" s="138">
        <f t="shared" si="267"/>
        <v>0</v>
      </c>
      <c r="T1094" s="138" t="s">
        <v>39</v>
      </c>
      <c r="U1094" s="138" t="s">
        <v>39</v>
      </c>
      <c r="V1094" s="138" t="s">
        <v>39</v>
      </c>
      <c r="W1094" s="57"/>
    </row>
    <row r="1095" spans="1:23" s="40" customFormat="1" ht="22.15" customHeight="1" x14ac:dyDescent="0.25">
      <c r="A1095" s="329" t="s">
        <v>494</v>
      </c>
      <c r="B1095" s="329"/>
      <c r="C1095" s="42" t="s">
        <v>39</v>
      </c>
      <c r="D1095" s="42" t="s">
        <v>39</v>
      </c>
      <c r="E1095" s="42" t="s">
        <v>39</v>
      </c>
      <c r="F1095" s="42" t="s">
        <v>39</v>
      </c>
      <c r="G1095" s="43" t="s">
        <v>39</v>
      </c>
      <c r="H1095" s="43" t="s">
        <v>39</v>
      </c>
      <c r="I1095" s="138">
        <f>SUM(I1096:I1185)-I1138</f>
        <v>540016.32000000007</v>
      </c>
      <c r="J1095" s="138">
        <f>SUM(J1096:J1185)-J1138</f>
        <v>456205.83999999985</v>
      </c>
      <c r="K1095" s="138">
        <f>SUM(K1096:K1185)-K1138</f>
        <v>453288.65</v>
      </c>
      <c r="L1095" s="139">
        <f>SUM(L1096:L1185)-L1138</f>
        <v>15980</v>
      </c>
      <c r="M1095" s="138">
        <f t="shared" ref="M1095:S1095" si="268">SUM(M1096:M1185)</f>
        <v>128161049.22</v>
      </c>
      <c r="N1095" s="138">
        <f t="shared" si="268"/>
        <v>0</v>
      </c>
      <c r="O1095" s="138">
        <f t="shared" si="268"/>
        <v>0</v>
      </c>
      <c r="P1095" s="138">
        <f t="shared" si="268"/>
        <v>0</v>
      </c>
      <c r="Q1095" s="138">
        <f t="shared" si="268"/>
        <v>128161049.22</v>
      </c>
      <c r="R1095" s="138">
        <f t="shared" si="268"/>
        <v>128161049.22</v>
      </c>
      <c r="S1095" s="138">
        <f t="shared" si="268"/>
        <v>0</v>
      </c>
      <c r="T1095" s="138" t="s">
        <v>38</v>
      </c>
      <c r="U1095" s="138" t="s">
        <v>39</v>
      </c>
      <c r="V1095" s="138" t="s">
        <v>39</v>
      </c>
      <c r="W1095" s="57"/>
    </row>
    <row r="1096" spans="1:23" s="48" customFormat="1" ht="60" x14ac:dyDescent="0.25">
      <c r="A1096" s="49">
        <v>1</v>
      </c>
      <c r="B1096" s="50" t="s">
        <v>954</v>
      </c>
      <c r="C1096" s="49" t="s">
        <v>955</v>
      </c>
      <c r="D1096" s="49">
        <v>1991</v>
      </c>
      <c r="E1096" s="49" t="s">
        <v>38</v>
      </c>
      <c r="F1096" s="49" t="s">
        <v>49</v>
      </c>
      <c r="G1096" s="51">
        <v>10</v>
      </c>
      <c r="H1096" s="51">
        <v>4</v>
      </c>
      <c r="I1096" s="140">
        <v>10891.9</v>
      </c>
      <c r="J1096" s="140">
        <v>8448.5</v>
      </c>
      <c r="K1096" s="140">
        <v>8116.6</v>
      </c>
      <c r="L1096" s="141">
        <v>409</v>
      </c>
      <c r="M1096" s="140">
        <f t="shared" ref="M1096:M1159" si="269">SUM(N1096:Q1096)</f>
        <v>2558237</v>
      </c>
      <c r="N1096" s="140">
        <v>0</v>
      </c>
      <c r="O1096" s="140">
        <v>0</v>
      </c>
      <c r="P1096" s="140">
        <v>0</v>
      </c>
      <c r="Q1096" s="140">
        <f>'Таблица 3 '!C1087</f>
        <v>2558237</v>
      </c>
      <c r="R1096" s="140">
        <f t="shared" ref="R1096:R1159" si="270">Q1096</f>
        <v>2558237</v>
      </c>
      <c r="S1096" s="140">
        <v>0</v>
      </c>
      <c r="T1096" s="140" t="s">
        <v>956</v>
      </c>
      <c r="U1096" s="140" t="s">
        <v>956</v>
      </c>
      <c r="V1096" s="142">
        <v>2021</v>
      </c>
      <c r="W1096" s="57"/>
    </row>
    <row r="1097" spans="1:23" s="48" customFormat="1" ht="60" x14ac:dyDescent="0.25">
      <c r="A1097" s="49">
        <v>2</v>
      </c>
      <c r="B1097" s="50" t="s">
        <v>957</v>
      </c>
      <c r="C1097" s="49" t="s">
        <v>958</v>
      </c>
      <c r="D1097" s="49">
        <v>1985</v>
      </c>
      <c r="E1097" s="49" t="s">
        <v>39</v>
      </c>
      <c r="F1097" s="49" t="s">
        <v>53</v>
      </c>
      <c r="G1097" s="51">
        <v>9</v>
      </c>
      <c r="H1097" s="51">
        <v>4</v>
      </c>
      <c r="I1097" s="140">
        <v>7012.7</v>
      </c>
      <c r="J1097" s="140">
        <v>4267</v>
      </c>
      <c r="K1097" s="140">
        <v>4267</v>
      </c>
      <c r="L1097" s="141">
        <v>293</v>
      </c>
      <c r="M1097" s="140">
        <f t="shared" si="269"/>
        <v>1693660.08</v>
      </c>
      <c r="N1097" s="140">
        <v>0</v>
      </c>
      <c r="O1097" s="140">
        <v>0</v>
      </c>
      <c r="P1097" s="140">
        <v>0</v>
      </c>
      <c r="Q1097" s="140">
        <f>'Таблица 3 '!C1088</f>
        <v>1693660.08</v>
      </c>
      <c r="R1097" s="140">
        <f t="shared" si="270"/>
        <v>1693660.08</v>
      </c>
      <c r="S1097" s="140">
        <v>0</v>
      </c>
      <c r="T1097" s="140" t="s">
        <v>956</v>
      </c>
      <c r="U1097" s="140" t="s">
        <v>956</v>
      </c>
      <c r="V1097" s="142">
        <v>2020</v>
      </c>
      <c r="W1097" s="57"/>
    </row>
    <row r="1098" spans="1:23" s="48" customFormat="1" ht="45" customHeight="1" x14ac:dyDescent="0.25">
      <c r="A1098" s="49">
        <v>3</v>
      </c>
      <c r="B1098" s="50" t="s">
        <v>838</v>
      </c>
      <c r="C1098" s="49" t="s">
        <v>42</v>
      </c>
      <c r="D1098" s="49">
        <v>1993</v>
      </c>
      <c r="E1098" s="49" t="s">
        <v>38</v>
      </c>
      <c r="F1098" s="49" t="s">
        <v>53</v>
      </c>
      <c r="G1098" s="51">
        <v>5</v>
      </c>
      <c r="H1098" s="51">
        <v>4</v>
      </c>
      <c r="I1098" s="140">
        <v>4574.3</v>
      </c>
      <c r="J1098" s="140">
        <v>4527.5</v>
      </c>
      <c r="K1098" s="140">
        <v>4527.5</v>
      </c>
      <c r="L1098" s="141">
        <v>183</v>
      </c>
      <c r="M1098" s="140">
        <f t="shared" si="269"/>
        <v>485071.6</v>
      </c>
      <c r="N1098" s="140">
        <v>0</v>
      </c>
      <c r="O1098" s="140">
        <v>0</v>
      </c>
      <c r="P1098" s="140">
        <v>0</v>
      </c>
      <c r="Q1098" s="140">
        <f>'Таблица 3 '!C1089</f>
        <v>485071.6</v>
      </c>
      <c r="R1098" s="140">
        <f t="shared" si="270"/>
        <v>485071.6</v>
      </c>
      <c r="S1098" s="140">
        <v>0</v>
      </c>
      <c r="T1098" s="140" t="s">
        <v>956</v>
      </c>
      <c r="U1098" s="140" t="s">
        <v>956</v>
      </c>
      <c r="V1098" s="142" t="s">
        <v>959</v>
      </c>
      <c r="W1098" s="57"/>
    </row>
    <row r="1099" spans="1:23" s="48" customFormat="1" ht="42" customHeight="1" x14ac:dyDescent="0.25">
      <c r="A1099" s="49">
        <v>4</v>
      </c>
      <c r="B1099" s="50" t="s">
        <v>57</v>
      </c>
      <c r="C1099" s="49" t="s">
        <v>51</v>
      </c>
      <c r="D1099" s="49">
        <v>2007</v>
      </c>
      <c r="E1099" s="49">
        <v>2022</v>
      </c>
      <c r="F1099" s="49" t="s">
        <v>43</v>
      </c>
      <c r="G1099" s="51">
        <v>5</v>
      </c>
      <c r="H1099" s="51">
        <v>4</v>
      </c>
      <c r="I1099" s="140">
        <v>8403.2999999999993</v>
      </c>
      <c r="J1099" s="140">
        <v>4917.3999999999996</v>
      </c>
      <c r="K1099" s="140">
        <v>4917.3999999999996</v>
      </c>
      <c r="L1099" s="141">
        <v>190</v>
      </c>
      <c r="M1099" s="140">
        <f t="shared" si="269"/>
        <v>1822472</v>
      </c>
      <c r="N1099" s="140">
        <v>0</v>
      </c>
      <c r="O1099" s="140">
        <v>0</v>
      </c>
      <c r="P1099" s="140">
        <v>0</v>
      </c>
      <c r="Q1099" s="140">
        <f>'Таблица 3 '!C1090</f>
        <v>1822472</v>
      </c>
      <c r="R1099" s="140">
        <f t="shared" si="270"/>
        <v>1822472</v>
      </c>
      <c r="S1099" s="140">
        <v>0</v>
      </c>
      <c r="T1099" s="140" t="s">
        <v>956</v>
      </c>
      <c r="U1099" s="140" t="s">
        <v>956</v>
      </c>
      <c r="V1099" s="142">
        <v>2022</v>
      </c>
      <c r="W1099" s="57"/>
    </row>
    <row r="1100" spans="1:23" s="48" customFormat="1" ht="60" x14ac:dyDescent="0.25">
      <c r="A1100" s="49">
        <v>5</v>
      </c>
      <c r="B1100" s="50" t="s">
        <v>960</v>
      </c>
      <c r="C1100" s="49" t="s">
        <v>961</v>
      </c>
      <c r="D1100" s="49">
        <v>1987</v>
      </c>
      <c r="E1100" s="49">
        <v>2021</v>
      </c>
      <c r="F1100" s="49" t="s">
        <v>49</v>
      </c>
      <c r="G1100" s="51">
        <v>5</v>
      </c>
      <c r="H1100" s="51">
        <v>6</v>
      </c>
      <c r="I1100" s="140">
        <v>5853.1</v>
      </c>
      <c r="J1100" s="140">
        <v>4229</v>
      </c>
      <c r="K1100" s="140">
        <v>4229</v>
      </c>
      <c r="L1100" s="141">
        <v>90</v>
      </c>
      <c r="M1100" s="140">
        <f t="shared" si="269"/>
        <v>1600938</v>
      </c>
      <c r="N1100" s="140">
        <v>0</v>
      </c>
      <c r="O1100" s="140">
        <v>0</v>
      </c>
      <c r="P1100" s="140">
        <v>0</v>
      </c>
      <c r="Q1100" s="140">
        <f>'Таблица 3 '!C1091</f>
        <v>1600938</v>
      </c>
      <c r="R1100" s="140">
        <f t="shared" si="270"/>
        <v>1600938</v>
      </c>
      <c r="S1100" s="140">
        <v>0</v>
      </c>
      <c r="T1100" s="140" t="s">
        <v>956</v>
      </c>
      <c r="U1100" s="140" t="s">
        <v>956</v>
      </c>
      <c r="V1100" s="142">
        <v>2021</v>
      </c>
      <c r="W1100" s="57"/>
    </row>
    <row r="1101" spans="1:23" s="48" customFormat="1" ht="45" customHeight="1" x14ac:dyDescent="0.25">
      <c r="A1101" s="49">
        <v>6</v>
      </c>
      <c r="B1101" s="50" t="s">
        <v>58</v>
      </c>
      <c r="C1101" s="49" t="s">
        <v>51</v>
      </c>
      <c r="D1101" s="49">
        <v>1985</v>
      </c>
      <c r="E1101" s="49">
        <v>2019</v>
      </c>
      <c r="F1101" s="49" t="s">
        <v>49</v>
      </c>
      <c r="G1101" s="51">
        <v>5</v>
      </c>
      <c r="H1101" s="51">
        <v>4</v>
      </c>
      <c r="I1101" s="140">
        <v>3967.2</v>
      </c>
      <c r="J1101" s="140">
        <v>2876.9</v>
      </c>
      <c r="K1101" s="140">
        <v>2876.9</v>
      </c>
      <c r="L1101" s="141">
        <v>152</v>
      </c>
      <c r="M1101" s="140">
        <f t="shared" si="269"/>
        <v>486937</v>
      </c>
      <c r="N1101" s="140">
        <v>0</v>
      </c>
      <c r="O1101" s="140">
        <v>0</v>
      </c>
      <c r="P1101" s="140">
        <v>0</v>
      </c>
      <c r="Q1101" s="140">
        <f>'Таблица 3 '!C1092</f>
        <v>486937</v>
      </c>
      <c r="R1101" s="140">
        <f t="shared" si="270"/>
        <v>486937</v>
      </c>
      <c r="S1101" s="140">
        <v>0</v>
      </c>
      <c r="T1101" s="140" t="s">
        <v>956</v>
      </c>
      <c r="U1101" s="140" t="s">
        <v>956</v>
      </c>
      <c r="V1101" s="142">
        <v>2019</v>
      </c>
      <c r="W1101" s="57"/>
    </row>
    <row r="1102" spans="1:23" s="48" customFormat="1" ht="45.75" customHeight="1" x14ac:dyDescent="0.25">
      <c r="A1102" s="49">
        <v>7</v>
      </c>
      <c r="B1102" s="50" t="s">
        <v>962</v>
      </c>
      <c r="C1102" s="49" t="s">
        <v>51</v>
      </c>
      <c r="D1102" s="49">
        <v>1974</v>
      </c>
      <c r="E1102" s="49">
        <v>2022</v>
      </c>
      <c r="F1102" s="49" t="s">
        <v>49</v>
      </c>
      <c r="G1102" s="51">
        <v>5</v>
      </c>
      <c r="H1102" s="51">
        <v>6</v>
      </c>
      <c r="I1102" s="140">
        <v>7976.8</v>
      </c>
      <c r="J1102" s="140">
        <v>6113.1</v>
      </c>
      <c r="K1102" s="140">
        <v>5657.8</v>
      </c>
      <c r="L1102" s="141">
        <v>113</v>
      </c>
      <c r="M1102" s="140">
        <f t="shared" si="269"/>
        <v>3487887.64</v>
      </c>
      <c r="N1102" s="140">
        <v>0</v>
      </c>
      <c r="O1102" s="140">
        <v>0</v>
      </c>
      <c r="P1102" s="140">
        <v>0</v>
      </c>
      <c r="Q1102" s="140">
        <f>'Таблица 3 '!C1093</f>
        <v>3487887.64</v>
      </c>
      <c r="R1102" s="140">
        <f t="shared" si="270"/>
        <v>3487887.64</v>
      </c>
      <c r="S1102" s="140">
        <v>0</v>
      </c>
      <c r="T1102" s="140" t="s">
        <v>956</v>
      </c>
      <c r="U1102" s="140" t="s">
        <v>956</v>
      </c>
      <c r="V1102" s="142" t="s">
        <v>963</v>
      </c>
      <c r="W1102" s="57"/>
    </row>
    <row r="1103" spans="1:23" s="48" customFormat="1" ht="45" x14ac:dyDescent="0.25">
      <c r="A1103" s="49">
        <v>8</v>
      </c>
      <c r="B1103" s="50" t="s">
        <v>964</v>
      </c>
      <c r="C1103" s="49" t="s">
        <v>42</v>
      </c>
      <c r="D1103" s="49">
        <v>1975</v>
      </c>
      <c r="E1103" s="49" t="s">
        <v>39</v>
      </c>
      <c r="F1103" s="49" t="s">
        <v>53</v>
      </c>
      <c r="G1103" s="51">
        <v>5</v>
      </c>
      <c r="H1103" s="51">
        <v>5</v>
      </c>
      <c r="I1103" s="140">
        <v>3190.5</v>
      </c>
      <c r="J1103" s="140">
        <v>3190.5</v>
      </c>
      <c r="K1103" s="140">
        <v>3190.5</v>
      </c>
      <c r="L1103" s="141">
        <v>109</v>
      </c>
      <c r="M1103" s="140">
        <f t="shared" si="269"/>
        <v>1680211</v>
      </c>
      <c r="N1103" s="140">
        <v>0</v>
      </c>
      <c r="O1103" s="140">
        <v>0</v>
      </c>
      <c r="P1103" s="140">
        <v>0</v>
      </c>
      <c r="Q1103" s="140">
        <f>'Таблица 3 '!C1094</f>
        <v>1680211</v>
      </c>
      <c r="R1103" s="140">
        <f t="shared" si="270"/>
        <v>1680211</v>
      </c>
      <c r="S1103" s="140">
        <v>0</v>
      </c>
      <c r="T1103" s="140" t="s">
        <v>956</v>
      </c>
      <c r="U1103" s="140" t="s">
        <v>956</v>
      </c>
      <c r="V1103" s="142" t="s">
        <v>965</v>
      </c>
      <c r="W1103" s="57"/>
    </row>
    <row r="1104" spans="1:23" s="48" customFormat="1" ht="60" x14ac:dyDescent="0.25">
      <c r="A1104" s="49">
        <v>9</v>
      </c>
      <c r="B1104" s="50" t="s">
        <v>966</v>
      </c>
      <c r="C1104" s="49" t="s">
        <v>51</v>
      </c>
      <c r="D1104" s="49">
        <v>1985</v>
      </c>
      <c r="E1104" s="49">
        <v>2022</v>
      </c>
      <c r="F1104" s="49" t="s">
        <v>53</v>
      </c>
      <c r="G1104" s="51">
        <v>5</v>
      </c>
      <c r="H1104" s="51">
        <v>9</v>
      </c>
      <c r="I1104" s="140">
        <v>8457.4</v>
      </c>
      <c r="J1104" s="140">
        <v>6722.9</v>
      </c>
      <c r="K1104" s="140">
        <v>6558.7</v>
      </c>
      <c r="L1104" s="141">
        <v>285</v>
      </c>
      <c r="M1104" s="140">
        <f t="shared" si="269"/>
        <v>471310</v>
      </c>
      <c r="N1104" s="140">
        <v>0</v>
      </c>
      <c r="O1104" s="140">
        <v>0</v>
      </c>
      <c r="P1104" s="140">
        <v>0</v>
      </c>
      <c r="Q1104" s="140">
        <f>'Таблица 3 '!C1095</f>
        <v>471310</v>
      </c>
      <c r="R1104" s="140">
        <f t="shared" si="270"/>
        <v>471310</v>
      </c>
      <c r="S1104" s="140">
        <v>0</v>
      </c>
      <c r="T1104" s="140" t="s">
        <v>956</v>
      </c>
      <c r="U1104" s="140" t="s">
        <v>956</v>
      </c>
      <c r="V1104" s="142" t="s">
        <v>967</v>
      </c>
      <c r="W1104" s="57"/>
    </row>
    <row r="1105" spans="1:23" s="48" customFormat="1" ht="40.5" customHeight="1" x14ac:dyDescent="0.25">
      <c r="A1105" s="49">
        <v>10</v>
      </c>
      <c r="B1105" s="50" t="s">
        <v>67</v>
      </c>
      <c r="C1105" s="49" t="s">
        <v>968</v>
      </c>
      <c r="D1105" s="49">
        <v>1984</v>
      </c>
      <c r="E1105" s="49" t="s">
        <v>38</v>
      </c>
      <c r="F1105" s="49" t="s">
        <v>53</v>
      </c>
      <c r="G1105" s="51">
        <v>5</v>
      </c>
      <c r="H1105" s="51">
        <v>6</v>
      </c>
      <c r="I1105" s="140">
        <v>6094.94</v>
      </c>
      <c r="J1105" s="140">
        <v>4576</v>
      </c>
      <c r="K1105" s="140">
        <v>4471.3999999999996</v>
      </c>
      <c r="L1105" s="141">
        <v>201</v>
      </c>
      <c r="M1105" s="140">
        <f t="shared" si="269"/>
        <v>1488379</v>
      </c>
      <c r="N1105" s="140">
        <v>0</v>
      </c>
      <c r="O1105" s="140">
        <v>0</v>
      </c>
      <c r="P1105" s="140">
        <v>0</v>
      </c>
      <c r="Q1105" s="140">
        <f>'Таблица 3 '!C1096</f>
        <v>1488379</v>
      </c>
      <c r="R1105" s="140">
        <f t="shared" si="270"/>
        <v>1488379</v>
      </c>
      <c r="S1105" s="140">
        <v>0</v>
      </c>
      <c r="T1105" s="140" t="s">
        <v>956</v>
      </c>
      <c r="U1105" s="140" t="s">
        <v>956</v>
      </c>
      <c r="V1105" s="142" t="s">
        <v>967</v>
      </c>
      <c r="W1105" s="57"/>
    </row>
    <row r="1106" spans="1:23" s="48" customFormat="1" ht="45" x14ac:dyDescent="0.25">
      <c r="A1106" s="49">
        <v>11</v>
      </c>
      <c r="B1106" s="50" t="s">
        <v>510</v>
      </c>
      <c r="C1106" s="49" t="s">
        <v>42</v>
      </c>
      <c r="D1106" s="49">
        <v>2010</v>
      </c>
      <c r="E1106" s="49" t="s">
        <v>39</v>
      </c>
      <c r="F1106" s="49" t="s">
        <v>53</v>
      </c>
      <c r="G1106" s="51">
        <v>5</v>
      </c>
      <c r="H1106" s="51">
        <v>5</v>
      </c>
      <c r="I1106" s="140">
        <v>3323.4</v>
      </c>
      <c r="J1106" s="140">
        <v>3323.4</v>
      </c>
      <c r="K1106" s="140">
        <v>3323.4</v>
      </c>
      <c r="L1106" s="141">
        <v>156</v>
      </c>
      <c r="M1106" s="140">
        <f t="shared" si="269"/>
        <v>1737856</v>
      </c>
      <c r="N1106" s="140">
        <v>0</v>
      </c>
      <c r="O1106" s="140">
        <v>0</v>
      </c>
      <c r="P1106" s="140">
        <v>0</v>
      </c>
      <c r="Q1106" s="140">
        <f>'Таблица 3 '!C1097</f>
        <v>1737856</v>
      </c>
      <c r="R1106" s="140">
        <f t="shared" si="270"/>
        <v>1737856</v>
      </c>
      <c r="S1106" s="140">
        <v>0</v>
      </c>
      <c r="T1106" s="140" t="s">
        <v>956</v>
      </c>
      <c r="U1106" s="140" t="s">
        <v>956</v>
      </c>
      <c r="V1106" s="142" t="s">
        <v>969</v>
      </c>
      <c r="W1106" s="57"/>
    </row>
    <row r="1107" spans="1:23" s="48" customFormat="1" ht="42.75" customHeight="1" x14ac:dyDescent="0.25">
      <c r="A1107" s="49">
        <v>12</v>
      </c>
      <c r="B1107" s="50" t="s">
        <v>970</v>
      </c>
      <c r="C1107" s="49" t="s">
        <v>51</v>
      </c>
      <c r="D1107" s="49">
        <v>1976</v>
      </c>
      <c r="E1107" s="49" t="s">
        <v>38</v>
      </c>
      <c r="F1107" s="49" t="s">
        <v>43</v>
      </c>
      <c r="G1107" s="51">
        <v>9</v>
      </c>
      <c r="H1107" s="51">
        <v>6</v>
      </c>
      <c r="I1107" s="140">
        <v>12816.3</v>
      </c>
      <c r="J1107" s="140">
        <v>11018.5</v>
      </c>
      <c r="K1107" s="140">
        <v>10492.8</v>
      </c>
      <c r="L1107" s="141">
        <v>496</v>
      </c>
      <c r="M1107" s="140">
        <f t="shared" si="269"/>
        <v>3579752</v>
      </c>
      <c r="N1107" s="140">
        <v>0</v>
      </c>
      <c r="O1107" s="140">
        <v>0</v>
      </c>
      <c r="P1107" s="140">
        <v>0</v>
      </c>
      <c r="Q1107" s="140">
        <f>'Таблица 3 '!C1098</f>
        <v>3579752</v>
      </c>
      <c r="R1107" s="140">
        <f t="shared" si="270"/>
        <v>3579752</v>
      </c>
      <c r="S1107" s="140">
        <v>0</v>
      </c>
      <c r="T1107" s="140" t="s">
        <v>956</v>
      </c>
      <c r="U1107" s="140" t="s">
        <v>956</v>
      </c>
      <c r="V1107" s="142">
        <v>2020</v>
      </c>
      <c r="W1107" s="57"/>
    </row>
    <row r="1108" spans="1:23" s="48" customFormat="1" ht="44.25" customHeight="1" x14ac:dyDescent="0.25">
      <c r="A1108" s="49">
        <v>13</v>
      </c>
      <c r="B1108" s="50" t="s">
        <v>73</v>
      </c>
      <c r="C1108" s="49" t="s">
        <v>51</v>
      </c>
      <c r="D1108" s="49">
        <v>1973</v>
      </c>
      <c r="E1108" s="49">
        <v>2021</v>
      </c>
      <c r="F1108" s="49" t="s">
        <v>49</v>
      </c>
      <c r="G1108" s="51">
        <v>5</v>
      </c>
      <c r="H1108" s="51">
        <v>4</v>
      </c>
      <c r="I1108" s="140">
        <v>4279.6000000000004</v>
      </c>
      <c r="J1108" s="140">
        <v>3172.8</v>
      </c>
      <c r="K1108" s="140">
        <v>2961.3</v>
      </c>
      <c r="L1108" s="141">
        <v>140</v>
      </c>
      <c r="M1108" s="140">
        <f t="shared" si="269"/>
        <v>1158000</v>
      </c>
      <c r="N1108" s="140">
        <v>0</v>
      </c>
      <c r="O1108" s="140">
        <v>0</v>
      </c>
      <c r="P1108" s="140">
        <v>0</v>
      </c>
      <c r="Q1108" s="140">
        <f>'Таблица 3 '!C1099</f>
        <v>1158000</v>
      </c>
      <c r="R1108" s="140">
        <f t="shared" si="270"/>
        <v>1158000</v>
      </c>
      <c r="S1108" s="140">
        <v>0</v>
      </c>
      <c r="T1108" s="140" t="s">
        <v>956</v>
      </c>
      <c r="U1108" s="140" t="s">
        <v>956</v>
      </c>
      <c r="V1108" s="142">
        <v>2021</v>
      </c>
      <c r="W1108" s="57"/>
    </row>
    <row r="1109" spans="1:23" s="48" customFormat="1" ht="44.25" customHeight="1" x14ac:dyDescent="0.25">
      <c r="A1109" s="49">
        <v>14</v>
      </c>
      <c r="B1109" s="50" t="s">
        <v>76</v>
      </c>
      <c r="C1109" s="49" t="s">
        <v>51</v>
      </c>
      <c r="D1109" s="49">
        <v>1988</v>
      </c>
      <c r="E1109" s="49" t="s">
        <v>38</v>
      </c>
      <c r="F1109" s="49" t="s">
        <v>49</v>
      </c>
      <c r="G1109" s="51">
        <v>9</v>
      </c>
      <c r="H1109" s="51">
        <v>1</v>
      </c>
      <c r="I1109" s="140">
        <v>5862.3</v>
      </c>
      <c r="J1109" s="140">
        <v>4924.2</v>
      </c>
      <c r="K1109" s="140">
        <v>4836.7</v>
      </c>
      <c r="L1109" s="141">
        <v>128</v>
      </c>
      <c r="M1109" s="140">
        <f t="shared" si="269"/>
        <v>1999586.4</v>
      </c>
      <c r="N1109" s="140">
        <v>0</v>
      </c>
      <c r="O1109" s="140">
        <v>0</v>
      </c>
      <c r="P1109" s="140">
        <v>0</v>
      </c>
      <c r="Q1109" s="140">
        <f>'Таблица 3 '!C1100</f>
        <v>1999586.4</v>
      </c>
      <c r="R1109" s="140">
        <f t="shared" si="270"/>
        <v>1999586.4</v>
      </c>
      <c r="S1109" s="140">
        <v>0</v>
      </c>
      <c r="T1109" s="140" t="s">
        <v>956</v>
      </c>
      <c r="U1109" s="140" t="s">
        <v>956</v>
      </c>
      <c r="V1109" s="142">
        <v>2019</v>
      </c>
      <c r="W1109" s="57"/>
    </row>
    <row r="1110" spans="1:23" s="48" customFormat="1" ht="44.25" customHeight="1" x14ac:dyDescent="0.25">
      <c r="A1110" s="49">
        <v>15</v>
      </c>
      <c r="B1110" s="50" t="s">
        <v>971</v>
      </c>
      <c r="C1110" s="49" t="s">
        <v>51</v>
      </c>
      <c r="D1110" s="49">
        <v>1992</v>
      </c>
      <c r="E1110" s="49" t="s">
        <v>38</v>
      </c>
      <c r="F1110" s="49" t="s">
        <v>49</v>
      </c>
      <c r="G1110" s="51">
        <v>5</v>
      </c>
      <c r="H1110" s="51">
        <v>4</v>
      </c>
      <c r="I1110" s="140">
        <v>4520.5</v>
      </c>
      <c r="J1110" s="140">
        <v>4480.8999999999996</v>
      </c>
      <c r="K1110" s="140">
        <v>4109.1000000000004</v>
      </c>
      <c r="L1110" s="141">
        <v>170</v>
      </c>
      <c r="M1110" s="140">
        <f t="shared" si="269"/>
        <v>2117780.98</v>
      </c>
      <c r="N1110" s="140">
        <v>0</v>
      </c>
      <c r="O1110" s="140">
        <v>0</v>
      </c>
      <c r="P1110" s="140">
        <v>0</v>
      </c>
      <c r="Q1110" s="140">
        <f>'Таблица 3 '!C1101</f>
        <v>2117780.98</v>
      </c>
      <c r="R1110" s="140">
        <f t="shared" si="270"/>
        <v>2117780.98</v>
      </c>
      <c r="S1110" s="140">
        <v>0</v>
      </c>
      <c r="T1110" s="140" t="s">
        <v>956</v>
      </c>
      <c r="U1110" s="140" t="s">
        <v>956</v>
      </c>
      <c r="V1110" s="142">
        <v>2021</v>
      </c>
      <c r="W1110" s="57"/>
    </row>
    <row r="1111" spans="1:23" s="48" customFormat="1" ht="44.25" customHeight="1" x14ac:dyDescent="0.25">
      <c r="A1111" s="49">
        <v>16</v>
      </c>
      <c r="B1111" s="50" t="s">
        <v>972</v>
      </c>
      <c r="C1111" s="49" t="s">
        <v>51</v>
      </c>
      <c r="D1111" s="49">
        <v>1974</v>
      </c>
      <c r="E1111" s="49" t="s">
        <v>38</v>
      </c>
      <c r="F1111" s="49" t="s">
        <v>49</v>
      </c>
      <c r="G1111" s="51">
        <v>5</v>
      </c>
      <c r="H1111" s="51">
        <v>4</v>
      </c>
      <c r="I1111" s="140">
        <v>5148.3999999999996</v>
      </c>
      <c r="J1111" s="140">
        <v>4129.8</v>
      </c>
      <c r="K1111" s="140">
        <v>4086.1</v>
      </c>
      <c r="L1111" s="141">
        <v>139</v>
      </c>
      <c r="M1111" s="140">
        <f t="shared" si="269"/>
        <v>2423881</v>
      </c>
      <c r="N1111" s="140">
        <v>0</v>
      </c>
      <c r="O1111" s="140">
        <v>0</v>
      </c>
      <c r="P1111" s="140">
        <v>0</v>
      </c>
      <c r="Q1111" s="140">
        <f>'Таблица 3 '!C1102</f>
        <v>2423881</v>
      </c>
      <c r="R1111" s="140">
        <f t="shared" si="270"/>
        <v>2423881</v>
      </c>
      <c r="S1111" s="140">
        <v>0</v>
      </c>
      <c r="T1111" s="140" t="s">
        <v>956</v>
      </c>
      <c r="U1111" s="140" t="s">
        <v>956</v>
      </c>
      <c r="V1111" s="142">
        <v>2020</v>
      </c>
      <c r="W1111" s="57"/>
    </row>
    <row r="1112" spans="1:23" s="48" customFormat="1" ht="44.25" customHeight="1" x14ac:dyDescent="0.25">
      <c r="A1112" s="49">
        <v>17</v>
      </c>
      <c r="B1112" s="50" t="s">
        <v>973</v>
      </c>
      <c r="C1112" s="49" t="s">
        <v>51</v>
      </c>
      <c r="D1112" s="49">
        <v>2007</v>
      </c>
      <c r="E1112" s="49">
        <v>2021</v>
      </c>
      <c r="F1112" s="49" t="s">
        <v>43</v>
      </c>
      <c r="G1112" s="51">
        <v>9</v>
      </c>
      <c r="H1112" s="51">
        <v>3</v>
      </c>
      <c r="I1112" s="140">
        <v>11036</v>
      </c>
      <c r="J1112" s="140">
        <v>11036</v>
      </c>
      <c r="K1112" s="140">
        <v>10916.8</v>
      </c>
      <c r="L1112" s="141">
        <v>82</v>
      </c>
      <c r="M1112" s="140">
        <f t="shared" si="269"/>
        <v>855978</v>
      </c>
      <c r="N1112" s="140">
        <v>0</v>
      </c>
      <c r="O1112" s="140">
        <v>0</v>
      </c>
      <c r="P1112" s="140">
        <v>0</v>
      </c>
      <c r="Q1112" s="140">
        <f>'Таблица 3 '!C1103</f>
        <v>855978</v>
      </c>
      <c r="R1112" s="140">
        <f t="shared" si="270"/>
        <v>855978</v>
      </c>
      <c r="S1112" s="140">
        <v>0</v>
      </c>
      <c r="T1112" s="140" t="s">
        <v>956</v>
      </c>
      <c r="U1112" s="140" t="s">
        <v>956</v>
      </c>
      <c r="V1112" s="142" t="s">
        <v>967</v>
      </c>
      <c r="W1112" s="57"/>
    </row>
    <row r="1113" spans="1:23" s="48" customFormat="1" ht="44.25" customHeight="1" x14ac:dyDescent="0.25">
      <c r="A1113" s="49">
        <v>18</v>
      </c>
      <c r="B1113" s="50" t="s">
        <v>847</v>
      </c>
      <c r="C1113" s="49" t="s">
        <v>42</v>
      </c>
      <c r="D1113" s="49">
        <v>1996</v>
      </c>
      <c r="E1113" s="49">
        <v>2020</v>
      </c>
      <c r="F1113" s="49" t="s">
        <v>64</v>
      </c>
      <c r="G1113" s="51">
        <v>9</v>
      </c>
      <c r="H1113" s="51">
        <v>2</v>
      </c>
      <c r="I1113" s="140">
        <v>3577.1</v>
      </c>
      <c r="J1113" s="140">
        <v>3574.4</v>
      </c>
      <c r="K1113" s="140">
        <v>3574.4</v>
      </c>
      <c r="L1113" s="141">
        <v>38</v>
      </c>
      <c r="M1113" s="140">
        <f t="shared" si="269"/>
        <v>1317820.07</v>
      </c>
      <c r="N1113" s="140">
        <v>0</v>
      </c>
      <c r="O1113" s="140">
        <v>0</v>
      </c>
      <c r="P1113" s="140">
        <v>0</v>
      </c>
      <c r="Q1113" s="140">
        <f>'Таблица 3 '!C1104</f>
        <v>1317820.07</v>
      </c>
      <c r="R1113" s="140">
        <f t="shared" si="270"/>
        <v>1317820.07</v>
      </c>
      <c r="S1113" s="140">
        <v>0</v>
      </c>
      <c r="T1113" s="140" t="s">
        <v>956</v>
      </c>
      <c r="U1113" s="140" t="s">
        <v>956</v>
      </c>
      <c r="V1113" s="142" t="s">
        <v>974</v>
      </c>
      <c r="W1113" s="57"/>
    </row>
    <row r="1114" spans="1:23" s="48" customFormat="1" ht="44.25" customHeight="1" x14ac:dyDescent="0.25">
      <c r="A1114" s="49">
        <v>19</v>
      </c>
      <c r="B1114" s="50" t="s">
        <v>975</v>
      </c>
      <c r="C1114" s="49" t="s">
        <v>51</v>
      </c>
      <c r="D1114" s="49">
        <v>2003</v>
      </c>
      <c r="E1114" s="49" t="s">
        <v>38</v>
      </c>
      <c r="F1114" s="49" t="s">
        <v>43</v>
      </c>
      <c r="G1114" s="51">
        <v>6</v>
      </c>
      <c r="H1114" s="51">
        <v>2</v>
      </c>
      <c r="I1114" s="140">
        <v>3756.3</v>
      </c>
      <c r="J1114" s="140">
        <v>2642.8</v>
      </c>
      <c r="K1114" s="140">
        <v>2642.8</v>
      </c>
      <c r="L1114" s="141">
        <v>57</v>
      </c>
      <c r="M1114" s="140">
        <f t="shared" si="269"/>
        <v>200000</v>
      </c>
      <c r="N1114" s="140">
        <v>0</v>
      </c>
      <c r="O1114" s="140">
        <v>0</v>
      </c>
      <c r="P1114" s="140">
        <v>0</v>
      </c>
      <c r="Q1114" s="140">
        <f>'Таблица 3 '!C1105</f>
        <v>200000</v>
      </c>
      <c r="R1114" s="140">
        <f t="shared" si="270"/>
        <v>200000</v>
      </c>
      <c r="S1114" s="140">
        <v>0</v>
      </c>
      <c r="T1114" s="140" t="s">
        <v>956</v>
      </c>
      <c r="U1114" s="140" t="s">
        <v>956</v>
      </c>
      <c r="V1114" s="142">
        <v>2021</v>
      </c>
      <c r="W1114" s="57"/>
    </row>
    <row r="1115" spans="1:23" s="48" customFormat="1" ht="62.25" customHeight="1" x14ac:dyDescent="0.25">
      <c r="A1115" s="49">
        <v>20</v>
      </c>
      <c r="B1115" s="50" t="s">
        <v>976</v>
      </c>
      <c r="C1115" s="49" t="s">
        <v>977</v>
      </c>
      <c r="D1115" s="49">
        <v>1973</v>
      </c>
      <c r="E1115" s="49">
        <v>2020</v>
      </c>
      <c r="F1115" s="49" t="s">
        <v>43</v>
      </c>
      <c r="G1115" s="51">
        <v>9</v>
      </c>
      <c r="H1115" s="51">
        <v>1</v>
      </c>
      <c r="I1115" s="140">
        <v>3061.3</v>
      </c>
      <c r="J1115" s="140">
        <v>3061</v>
      </c>
      <c r="K1115" s="140">
        <v>2064.1</v>
      </c>
      <c r="L1115" s="141">
        <v>72</v>
      </c>
      <c r="M1115" s="140">
        <f t="shared" si="269"/>
        <v>1268216.8999999999</v>
      </c>
      <c r="N1115" s="140">
        <v>0</v>
      </c>
      <c r="O1115" s="140">
        <v>0</v>
      </c>
      <c r="P1115" s="140">
        <v>0</v>
      </c>
      <c r="Q1115" s="140">
        <f>'Таблица 3 '!C1106</f>
        <v>1268216.8999999999</v>
      </c>
      <c r="R1115" s="140">
        <f t="shared" si="270"/>
        <v>1268216.8999999999</v>
      </c>
      <c r="S1115" s="140">
        <v>0</v>
      </c>
      <c r="T1115" s="140" t="s">
        <v>956</v>
      </c>
      <c r="U1115" s="140" t="s">
        <v>956</v>
      </c>
      <c r="V1115" s="142">
        <v>2022</v>
      </c>
      <c r="W1115" s="57"/>
    </row>
    <row r="1116" spans="1:23" s="48" customFormat="1" ht="40.5" customHeight="1" x14ac:dyDescent="0.25">
      <c r="A1116" s="49">
        <v>21</v>
      </c>
      <c r="B1116" s="50" t="s">
        <v>978</v>
      </c>
      <c r="C1116" s="49" t="s">
        <v>51</v>
      </c>
      <c r="D1116" s="49">
        <v>1992</v>
      </c>
      <c r="E1116" s="49" t="s">
        <v>38</v>
      </c>
      <c r="F1116" s="49" t="s">
        <v>43</v>
      </c>
      <c r="G1116" s="51">
        <v>5</v>
      </c>
      <c r="H1116" s="51">
        <v>8</v>
      </c>
      <c r="I1116" s="140">
        <v>5048.1000000000004</v>
      </c>
      <c r="J1116" s="140">
        <v>5043.6000000000004</v>
      </c>
      <c r="K1116" s="140">
        <v>4380.5</v>
      </c>
      <c r="L1116" s="141">
        <v>222</v>
      </c>
      <c r="M1116" s="140">
        <f t="shared" si="269"/>
        <v>1467248.41</v>
      </c>
      <c r="N1116" s="140">
        <v>0</v>
      </c>
      <c r="O1116" s="140">
        <v>0</v>
      </c>
      <c r="P1116" s="140">
        <v>0</v>
      </c>
      <c r="Q1116" s="140">
        <f>'Таблица 3 '!C1107</f>
        <v>1467248.41</v>
      </c>
      <c r="R1116" s="140">
        <f t="shared" si="270"/>
        <v>1467248.41</v>
      </c>
      <c r="S1116" s="140">
        <v>0</v>
      </c>
      <c r="T1116" s="140" t="s">
        <v>956</v>
      </c>
      <c r="U1116" s="140" t="s">
        <v>956</v>
      </c>
      <c r="V1116" s="142">
        <v>2019</v>
      </c>
      <c r="W1116" s="57"/>
    </row>
    <row r="1117" spans="1:23" s="48" customFormat="1" ht="40.5" customHeight="1" x14ac:dyDescent="0.25">
      <c r="A1117" s="49">
        <v>22</v>
      </c>
      <c r="B1117" s="50" t="s">
        <v>979</v>
      </c>
      <c r="C1117" s="49" t="s">
        <v>42</v>
      </c>
      <c r="D1117" s="49">
        <v>1995</v>
      </c>
      <c r="E1117" s="49" t="s">
        <v>39</v>
      </c>
      <c r="F1117" s="49" t="s">
        <v>64</v>
      </c>
      <c r="G1117" s="51">
        <v>9</v>
      </c>
      <c r="H1117" s="51">
        <v>9</v>
      </c>
      <c r="I1117" s="140">
        <v>3319.2</v>
      </c>
      <c r="J1117" s="140">
        <v>3319.2</v>
      </c>
      <c r="K1117" s="140">
        <v>3319.2</v>
      </c>
      <c r="L1117" s="141">
        <v>197</v>
      </c>
      <c r="M1117" s="140">
        <f t="shared" si="269"/>
        <v>2814047.91</v>
      </c>
      <c r="N1117" s="140">
        <v>0</v>
      </c>
      <c r="O1117" s="140">
        <v>0</v>
      </c>
      <c r="P1117" s="140">
        <v>0</v>
      </c>
      <c r="Q1117" s="140">
        <f>'Таблица 3 '!C1108</f>
        <v>2814047.91</v>
      </c>
      <c r="R1117" s="140">
        <f t="shared" si="270"/>
        <v>2814047.91</v>
      </c>
      <c r="S1117" s="140">
        <v>0</v>
      </c>
      <c r="T1117" s="140" t="s">
        <v>956</v>
      </c>
      <c r="U1117" s="140" t="s">
        <v>956</v>
      </c>
      <c r="V1117" s="142" t="s">
        <v>980</v>
      </c>
      <c r="W1117" s="57"/>
    </row>
    <row r="1118" spans="1:23" s="48" customFormat="1" ht="39.75" customHeight="1" x14ac:dyDescent="0.25">
      <c r="A1118" s="49">
        <v>23</v>
      </c>
      <c r="B1118" s="50" t="s">
        <v>981</v>
      </c>
      <c r="C1118" s="49" t="s">
        <v>982</v>
      </c>
      <c r="D1118" s="49">
        <v>1983</v>
      </c>
      <c r="E1118" s="49">
        <v>2021</v>
      </c>
      <c r="F1118" s="49" t="s">
        <v>983</v>
      </c>
      <c r="G1118" s="51">
        <v>5</v>
      </c>
      <c r="H1118" s="51">
        <v>4</v>
      </c>
      <c r="I1118" s="140">
        <v>3006.2</v>
      </c>
      <c r="J1118" s="140">
        <v>2713.1</v>
      </c>
      <c r="K1118" s="140">
        <v>2713.1</v>
      </c>
      <c r="L1118" s="141">
        <v>119</v>
      </c>
      <c r="M1118" s="140">
        <f t="shared" si="269"/>
        <v>507251.34</v>
      </c>
      <c r="N1118" s="140">
        <v>0</v>
      </c>
      <c r="O1118" s="140">
        <v>0</v>
      </c>
      <c r="P1118" s="140">
        <v>0</v>
      </c>
      <c r="Q1118" s="140">
        <f>'Таблица 3 '!C1109</f>
        <v>507251.34</v>
      </c>
      <c r="R1118" s="140">
        <f t="shared" si="270"/>
        <v>507251.34</v>
      </c>
      <c r="S1118" s="140">
        <v>0</v>
      </c>
      <c r="T1118" s="140" t="s">
        <v>956</v>
      </c>
      <c r="U1118" s="140" t="s">
        <v>956</v>
      </c>
      <c r="V1118" s="142">
        <v>2021</v>
      </c>
      <c r="W1118" s="57"/>
    </row>
    <row r="1119" spans="1:23" s="48" customFormat="1" ht="45" x14ac:dyDescent="0.25">
      <c r="A1119" s="49">
        <v>24</v>
      </c>
      <c r="B1119" s="50" t="s">
        <v>849</v>
      </c>
      <c r="C1119" s="49" t="s">
        <v>42</v>
      </c>
      <c r="D1119" s="49">
        <v>1976</v>
      </c>
      <c r="E1119" s="49">
        <v>2021</v>
      </c>
      <c r="F1119" s="49" t="s">
        <v>49</v>
      </c>
      <c r="G1119" s="51">
        <v>5</v>
      </c>
      <c r="H1119" s="51">
        <v>5</v>
      </c>
      <c r="I1119" s="140">
        <v>3859.1</v>
      </c>
      <c r="J1119" s="140">
        <v>3087.28</v>
      </c>
      <c r="K1119" s="140">
        <v>2087.2800000000002</v>
      </c>
      <c r="L1119" s="141">
        <v>177</v>
      </c>
      <c r="M1119" s="140">
        <f t="shared" si="269"/>
        <v>1821653.35</v>
      </c>
      <c r="N1119" s="140">
        <v>0</v>
      </c>
      <c r="O1119" s="140">
        <v>0</v>
      </c>
      <c r="P1119" s="140">
        <v>0</v>
      </c>
      <c r="Q1119" s="140">
        <f>'Таблица 3 '!C1110</f>
        <v>1821653.35</v>
      </c>
      <c r="R1119" s="140">
        <f t="shared" si="270"/>
        <v>1821653.35</v>
      </c>
      <c r="S1119" s="140">
        <v>0</v>
      </c>
      <c r="T1119" s="140" t="s">
        <v>956</v>
      </c>
      <c r="U1119" s="140" t="s">
        <v>956</v>
      </c>
      <c r="V1119" s="142" t="s">
        <v>967</v>
      </c>
      <c r="W1119" s="57"/>
    </row>
    <row r="1120" spans="1:23" s="48" customFormat="1" ht="44.25" customHeight="1" x14ac:dyDescent="0.25">
      <c r="A1120" s="49">
        <v>25</v>
      </c>
      <c r="B1120" s="50" t="s">
        <v>984</v>
      </c>
      <c r="C1120" s="49" t="s">
        <v>51</v>
      </c>
      <c r="D1120" s="49">
        <v>2005</v>
      </c>
      <c r="E1120" s="49" t="s">
        <v>38</v>
      </c>
      <c r="F1120" s="49" t="s">
        <v>43</v>
      </c>
      <c r="G1120" s="51">
        <v>11</v>
      </c>
      <c r="H1120" s="51">
        <v>3</v>
      </c>
      <c r="I1120" s="140">
        <v>11590.9</v>
      </c>
      <c r="J1120" s="140">
        <v>10149.36</v>
      </c>
      <c r="K1120" s="140">
        <v>9816.1200000000008</v>
      </c>
      <c r="L1120" s="141">
        <v>282</v>
      </c>
      <c r="M1120" s="140">
        <f t="shared" si="269"/>
        <v>1374379.01</v>
      </c>
      <c r="N1120" s="140">
        <v>0</v>
      </c>
      <c r="O1120" s="140">
        <v>0</v>
      </c>
      <c r="P1120" s="140">
        <v>0</v>
      </c>
      <c r="Q1120" s="140">
        <f>'Таблица 3 '!C1111</f>
        <v>1374379.01</v>
      </c>
      <c r="R1120" s="140">
        <f t="shared" si="270"/>
        <v>1374379.01</v>
      </c>
      <c r="S1120" s="140">
        <v>0</v>
      </c>
      <c r="T1120" s="140" t="s">
        <v>956</v>
      </c>
      <c r="U1120" s="140" t="s">
        <v>956</v>
      </c>
      <c r="V1120" s="142">
        <v>2024</v>
      </c>
      <c r="W1120" s="57"/>
    </row>
    <row r="1121" spans="1:23" s="48" customFormat="1" ht="45" x14ac:dyDescent="0.25">
      <c r="A1121" s="49">
        <v>26</v>
      </c>
      <c r="B1121" s="50" t="s">
        <v>111</v>
      </c>
      <c r="C1121" s="49" t="s">
        <v>42</v>
      </c>
      <c r="D1121" s="49">
        <v>1992</v>
      </c>
      <c r="E1121" s="49" t="s">
        <v>39</v>
      </c>
      <c r="F1121" s="49" t="s">
        <v>983</v>
      </c>
      <c r="G1121" s="51">
        <v>9</v>
      </c>
      <c r="H1121" s="51">
        <v>9</v>
      </c>
      <c r="I1121" s="140">
        <v>9994.5</v>
      </c>
      <c r="J1121" s="140">
        <v>9994.5</v>
      </c>
      <c r="K1121" s="140">
        <v>9994.5</v>
      </c>
      <c r="L1121" s="141">
        <v>274</v>
      </c>
      <c r="M1121" s="140">
        <f t="shared" si="269"/>
        <v>1955491.75</v>
      </c>
      <c r="N1121" s="140">
        <v>0</v>
      </c>
      <c r="O1121" s="140">
        <v>0</v>
      </c>
      <c r="P1121" s="140">
        <v>0</v>
      </c>
      <c r="Q1121" s="140">
        <f>'Таблица 3 '!C1112</f>
        <v>1955491.75</v>
      </c>
      <c r="R1121" s="140">
        <f t="shared" si="270"/>
        <v>1955491.75</v>
      </c>
      <c r="S1121" s="140">
        <v>0</v>
      </c>
      <c r="T1121" s="140" t="s">
        <v>956</v>
      </c>
      <c r="U1121" s="140" t="s">
        <v>956</v>
      </c>
      <c r="V1121" s="142" t="s">
        <v>963</v>
      </c>
      <c r="W1121" s="57"/>
    </row>
    <row r="1122" spans="1:23" s="48" customFormat="1" ht="45" x14ac:dyDescent="0.25">
      <c r="A1122" s="49"/>
      <c r="B1122" s="50" t="s">
        <v>113</v>
      </c>
      <c r="C1122" s="49" t="s">
        <v>42</v>
      </c>
      <c r="D1122" s="49">
        <v>1949</v>
      </c>
      <c r="E1122" s="49" t="s">
        <v>39</v>
      </c>
      <c r="F1122" s="49" t="s">
        <v>983</v>
      </c>
      <c r="G1122" s="51">
        <v>2</v>
      </c>
      <c r="H1122" s="51">
        <v>2</v>
      </c>
      <c r="I1122" s="140">
        <v>931.9</v>
      </c>
      <c r="J1122" s="140">
        <v>862.4</v>
      </c>
      <c r="K1122" s="140">
        <v>862.4</v>
      </c>
      <c r="L1122" s="141">
        <v>24</v>
      </c>
      <c r="M1122" s="140">
        <f t="shared" si="269"/>
        <v>0</v>
      </c>
      <c r="N1122" s="140">
        <v>0</v>
      </c>
      <c r="O1122" s="140">
        <v>0</v>
      </c>
      <c r="P1122" s="140">
        <v>0</v>
      </c>
      <c r="Q1122" s="140">
        <f>'Таблица 3 '!C1113</f>
        <v>0</v>
      </c>
      <c r="R1122" s="140">
        <f t="shared" si="270"/>
        <v>0</v>
      </c>
      <c r="S1122" s="140">
        <v>0</v>
      </c>
      <c r="T1122" s="140" t="s">
        <v>956</v>
      </c>
      <c r="U1122" s="140" t="s">
        <v>956</v>
      </c>
      <c r="V1122" s="142">
        <v>2021</v>
      </c>
      <c r="W1122" s="57"/>
    </row>
    <row r="1123" spans="1:23" s="48" customFormat="1" ht="45.75" customHeight="1" x14ac:dyDescent="0.25">
      <c r="A1123" s="49">
        <v>27</v>
      </c>
      <c r="B1123" s="50" t="s">
        <v>985</v>
      </c>
      <c r="C1123" s="49" t="s">
        <v>51</v>
      </c>
      <c r="D1123" s="49">
        <v>1988</v>
      </c>
      <c r="E1123" s="49" t="s">
        <v>38</v>
      </c>
      <c r="F1123" s="49" t="s">
        <v>983</v>
      </c>
      <c r="G1123" s="51">
        <v>6</v>
      </c>
      <c r="H1123" s="51">
        <v>4</v>
      </c>
      <c r="I1123" s="140">
        <v>5496.53</v>
      </c>
      <c r="J1123" s="140">
        <v>5498.93</v>
      </c>
      <c r="K1123" s="140">
        <v>4665.7299999999996</v>
      </c>
      <c r="L1123" s="141">
        <v>201</v>
      </c>
      <c r="M1123" s="140">
        <f t="shared" si="269"/>
        <v>918339.83000000007</v>
      </c>
      <c r="N1123" s="140">
        <v>0</v>
      </c>
      <c r="O1123" s="140">
        <v>0</v>
      </c>
      <c r="P1123" s="140">
        <v>0</v>
      </c>
      <c r="Q1123" s="140">
        <f>'Таблица 3 '!C1114</f>
        <v>918339.83000000007</v>
      </c>
      <c r="R1123" s="140">
        <f t="shared" si="270"/>
        <v>918339.83000000007</v>
      </c>
      <c r="S1123" s="140">
        <v>0</v>
      </c>
      <c r="T1123" s="140" t="s">
        <v>956</v>
      </c>
      <c r="U1123" s="140" t="s">
        <v>956</v>
      </c>
      <c r="V1123" s="142" t="s">
        <v>986</v>
      </c>
      <c r="W1123" s="57"/>
    </row>
    <row r="1124" spans="1:23" s="48" customFormat="1" ht="45.75" customHeight="1" x14ac:dyDescent="0.25">
      <c r="A1124" s="49">
        <v>28</v>
      </c>
      <c r="B1124" s="50" t="s">
        <v>987</v>
      </c>
      <c r="C1124" s="49" t="s">
        <v>51</v>
      </c>
      <c r="D1124" s="49">
        <v>1981</v>
      </c>
      <c r="E1124" s="49" t="s">
        <v>38</v>
      </c>
      <c r="F1124" s="49" t="s">
        <v>49</v>
      </c>
      <c r="G1124" s="51">
        <v>5</v>
      </c>
      <c r="H1124" s="51">
        <v>3</v>
      </c>
      <c r="I1124" s="140">
        <v>3107.1</v>
      </c>
      <c r="J1124" s="140">
        <v>3103</v>
      </c>
      <c r="K1124" s="140">
        <v>2983.1</v>
      </c>
      <c r="L1124" s="141">
        <v>146</v>
      </c>
      <c r="M1124" s="140">
        <f t="shared" si="269"/>
        <v>799468</v>
      </c>
      <c r="N1124" s="140">
        <v>0</v>
      </c>
      <c r="O1124" s="140">
        <v>0</v>
      </c>
      <c r="P1124" s="140">
        <v>0</v>
      </c>
      <c r="Q1124" s="140">
        <f>'Таблица 3 '!C1115</f>
        <v>799468</v>
      </c>
      <c r="R1124" s="140">
        <f t="shared" si="270"/>
        <v>799468</v>
      </c>
      <c r="S1124" s="140">
        <v>0</v>
      </c>
      <c r="T1124" s="140" t="s">
        <v>956</v>
      </c>
      <c r="U1124" s="140" t="s">
        <v>956</v>
      </c>
      <c r="V1124" s="142">
        <v>2020</v>
      </c>
      <c r="W1124" s="57"/>
    </row>
    <row r="1125" spans="1:23" s="48" customFormat="1" ht="45.75" customHeight="1" x14ac:dyDescent="0.25">
      <c r="A1125" s="49">
        <v>29</v>
      </c>
      <c r="B1125" s="50" t="s">
        <v>988</v>
      </c>
      <c r="C1125" s="49" t="s">
        <v>51</v>
      </c>
      <c r="D1125" s="49">
        <v>1969</v>
      </c>
      <c r="E1125" s="49" t="s">
        <v>38</v>
      </c>
      <c r="F1125" s="49" t="s">
        <v>49</v>
      </c>
      <c r="G1125" s="51">
        <v>5</v>
      </c>
      <c r="H1125" s="51">
        <v>6</v>
      </c>
      <c r="I1125" s="140">
        <v>7753.2</v>
      </c>
      <c r="J1125" s="140">
        <v>5790.4</v>
      </c>
      <c r="K1125" s="140">
        <v>5319.7</v>
      </c>
      <c r="L1125" s="141">
        <v>259</v>
      </c>
      <c r="M1125" s="140">
        <f t="shared" si="269"/>
        <v>3141424.94</v>
      </c>
      <c r="N1125" s="140">
        <v>0</v>
      </c>
      <c r="O1125" s="140">
        <v>0</v>
      </c>
      <c r="P1125" s="140">
        <v>0</v>
      </c>
      <c r="Q1125" s="140">
        <f>'Таблица 3 '!C1116</f>
        <v>3141424.94</v>
      </c>
      <c r="R1125" s="140">
        <f t="shared" si="270"/>
        <v>3141424.94</v>
      </c>
      <c r="S1125" s="140">
        <v>0</v>
      </c>
      <c r="T1125" s="140" t="s">
        <v>956</v>
      </c>
      <c r="U1125" s="140" t="s">
        <v>956</v>
      </c>
      <c r="V1125" s="142">
        <v>2022</v>
      </c>
      <c r="W1125" s="57"/>
    </row>
    <row r="1126" spans="1:23" s="48" customFormat="1" ht="45" x14ac:dyDescent="0.25">
      <c r="A1126" s="49">
        <v>30</v>
      </c>
      <c r="B1126" s="50" t="s">
        <v>989</v>
      </c>
      <c r="C1126" s="49" t="s">
        <v>42</v>
      </c>
      <c r="D1126" s="49">
        <v>1968</v>
      </c>
      <c r="E1126" s="49" t="s">
        <v>990</v>
      </c>
      <c r="F1126" s="49" t="s">
        <v>49</v>
      </c>
      <c r="G1126" s="51">
        <v>5</v>
      </c>
      <c r="H1126" s="51">
        <v>6</v>
      </c>
      <c r="I1126" s="140">
        <v>5819</v>
      </c>
      <c r="J1126" s="140">
        <v>5819</v>
      </c>
      <c r="K1126" s="140">
        <v>5819</v>
      </c>
      <c r="L1126" s="141">
        <v>265</v>
      </c>
      <c r="M1126" s="140">
        <f t="shared" si="269"/>
        <v>2165434.5099999998</v>
      </c>
      <c r="N1126" s="140">
        <v>0</v>
      </c>
      <c r="O1126" s="140">
        <v>0</v>
      </c>
      <c r="P1126" s="140">
        <v>0</v>
      </c>
      <c r="Q1126" s="140">
        <f>'Таблица 3 '!C1117</f>
        <v>2165434.5099999998</v>
      </c>
      <c r="R1126" s="140">
        <f t="shared" si="270"/>
        <v>2165434.5099999998</v>
      </c>
      <c r="S1126" s="140">
        <v>0</v>
      </c>
      <c r="T1126" s="140" t="s">
        <v>956</v>
      </c>
      <c r="U1126" s="140" t="s">
        <v>956</v>
      </c>
      <c r="V1126" s="142">
        <v>2019</v>
      </c>
      <c r="W1126" s="57"/>
    </row>
    <row r="1127" spans="1:23" s="48" customFormat="1" ht="45.75" customHeight="1" x14ac:dyDescent="0.25">
      <c r="A1127" s="49">
        <v>31</v>
      </c>
      <c r="B1127" s="50" t="s">
        <v>991</v>
      </c>
      <c r="C1127" s="49" t="s">
        <v>51</v>
      </c>
      <c r="D1127" s="49">
        <v>2011</v>
      </c>
      <c r="E1127" s="49" t="s">
        <v>38</v>
      </c>
      <c r="F1127" s="49" t="s">
        <v>983</v>
      </c>
      <c r="G1127" s="51">
        <v>5</v>
      </c>
      <c r="H1127" s="51">
        <v>5</v>
      </c>
      <c r="I1127" s="140">
        <v>7569.4</v>
      </c>
      <c r="J1127" s="140">
        <v>5638.8</v>
      </c>
      <c r="K1127" s="140">
        <v>5383.4</v>
      </c>
      <c r="L1127" s="141">
        <v>168</v>
      </c>
      <c r="M1127" s="140">
        <f t="shared" si="269"/>
        <v>1513317</v>
      </c>
      <c r="N1127" s="140">
        <v>0</v>
      </c>
      <c r="O1127" s="140">
        <v>0</v>
      </c>
      <c r="P1127" s="140">
        <v>0</v>
      </c>
      <c r="Q1127" s="140">
        <f>'Таблица 3 '!C1118</f>
        <v>1513317</v>
      </c>
      <c r="R1127" s="140">
        <f t="shared" si="270"/>
        <v>1513317</v>
      </c>
      <c r="S1127" s="140">
        <v>0</v>
      </c>
      <c r="T1127" s="140" t="s">
        <v>956</v>
      </c>
      <c r="U1127" s="140" t="s">
        <v>956</v>
      </c>
      <c r="V1127" s="142">
        <v>2021</v>
      </c>
      <c r="W1127" s="57"/>
    </row>
    <row r="1128" spans="1:23" s="48" customFormat="1" ht="45.75" customHeight="1" x14ac:dyDescent="0.25">
      <c r="A1128" s="49">
        <v>32</v>
      </c>
      <c r="B1128" s="50" t="s">
        <v>992</v>
      </c>
      <c r="C1128" s="49" t="s">
        <v>51</v>
      </c>
      <c r="D1128" s="49">
        <v>1977</v>
      </c>
      <c r="E1128" s="49" t="s">
        <v>38</v>
      </c>
      <c r="F1128" s="49" t="s">
        <v>49</v>
      </c>
      <c r="G1128" s="51">
        <v>4</v>
      </c>
      <c r="H1128" s="51">
        <v>4</v>
      </c>
      <c r="I1128" s="140">
        <v>4713.2</v>
      </c>
      <c r="J1128" s="140">
        <v>3780.95</v>
      </c>
      <c r="K1128" s="140">
        <v>3082.75</v>
      </c>
      <c r="L1128" s="141">
        <v>149</v>
      </c>
      <c r="M1128" s="140">
        <f t="shared" si="269"/>
        <v>1593246</v>
      </c>
      <c r="N1128" s="140">
        <v>0</v>
      </c>
      <c r="O1128" s="140">
        <v>0</v>
      </c>
      <c r="P1128" s="140">
        <v>0</v>
      </c>
      <c r="Q1128" s="140">
        <f>'Таблица 3 '!C1119</f>
        <v>1593246</v>
      </c>
      <c r="R1128" s="140">
        <f t="shared" si="270"/>
        <v>1593246</v>
      </c>
      <c r="S1128" s="140">
        <v>0</v>
      </c>
      <c r="T1128" s="140" t="s">
        <v>956</v>
      </c>
      <c r="U1128" s="140" t="s">
        <v>956</v>
      </c>
      <c r="V1128" s="142" t="s">
        <v>993</v>
      </c>
      <c r="W1128" s="57"/>
    </row>
    <row r="1129" spans="1:23" s="48" customFormat="1" ht="45.75" customHeight="1" x14ac:dyDescent="0.25">
      <c r="A1129" s="49">
        <v>33</v>
      </c>
      <c r="B1129" s="50" t="s">
        <v>994</v>
      </c>
      <c r="C1129" s="49" t="s">
        <v>995</v>
      </c>
      <c r="D1129" s="49">
        <v>1969</v>
      </c>
      <c r="E1129" s="49" t="s">
        <v>38</v>
      </c>
      <c r="F1129" s="49" t="s">
        <v>49</v>
      </c>
      <c r="G1129" s="51">
        <v>5</v>
      </c>
      <c r="H1129" s="51">
        <v>4</v>
      </c>
      <c r="I1129" s="140">
        <v>4181.3</v>
      </c>
      <c r="J1129" s="140">
        <v>3843.6</v>
      </c>
      <c r="K1129" s="140">
        <v>2477.5</v>
      </c>
      <c r="L1129" s="141">
        <v>207</v>
      </c>
      <c r="M1129" s="140">
        <f t="shared" si="269"/>
        <v>1262813</v>
      </c>
      <c r="N1129" s="140">
        <v>0</v>
      </c>
      <c r="O1129" s="140">
        <v>0</v>
      </c>
      <c r="P1129" s="140">
        <v>0</v>
      </c>
      <c r="Q1129" s="140">
        <f>'Таблица 3 '!C1120</f>
        <v>1262813</v>
      </c>
      <c r="R1129" s="140">
        <f t="shared" si="270"/>
        <v>1262813</v>
      </c>
      <c r="S1129" s="140">
        <v>0</v>
      </c>
      <c r="T1129" s="140" t="s">
        <v>956</v>
      </c>
      <c r="U1129" s="140" t="s">
        <v>956</v>
      </c>
      <c r="V1129" s="142">
        <v>2021</v>
      </c>
      <c r="W1129" s="57"/>
    </row>
    <row r="1130" spans="1:23" s="48" customFormat="1" ht="45.75" customHeight="1" x14ac:dyDescent="0.25">
      <c r="A1130" s="49">
        <v>34</v>
      </c>
      <c r="B1130" s="50" t="s">
        <v>996</v>
      </c>
      <c r="C1130" s="49" t="s">
        <v>51</v>
      </c>
      <c r="D1130" s="49">
        <v>1979</v>
      </c>
      <c r="E1130" s="49" t="s">
        <v>38</v>
      </c>
      <c r="F1130" s="49" t="s">
        <v>983</v>
      </c>
      <c r="G1130" s="51">
        <v>5</v>
      </c>
      <c r="H1130" s="51">
        <v>4</v>
      </c>
      <c r="I1130" s="140">
        <v>3996</v>
      </c>
      <c r="J1130" s="140">
        <v>3405.1</v>
      </c>
      <c r="K1130" s="140">
        <v>3405.1</v>
      </c>
      <c r="L1130" s="141">
        <v>172</v>
      </c>
      <c r="M1130" s="140">
        <f t="shared" si="269"/>
        <v>1042844</v>
      </c>
      <c r="N1130" s="140">
        <v>0</v>
      </c>
      <c r="O1130" s="140">
        <v>0</v>
      </c>
      <c r="P1130" s="140">
        <v>0</v>
      </c>
      <c r="Q1130" s="140">
        <f>'Таблица 3 '!C1121</f>
        <v>1042844</v>
      </c>
      <c r="R1130" s="140">
        <f t="shared" si="270"/>
        <v>1042844</v>
      </c>
      <c r="S1130" s="140">
        <v>0</v>
      </c>
      <c r="T1130" s="140" t="s">
        <v>956</v>
      </c>
      <c r="U1130" s="140" t="s">
        <v>956</v>
      </c>
      <c r="V1130" s="142">
        <v>2020</v>
      </c>
      <c r="W1130" s="57"/>
    </row>
    <row r="1131" spans="1:23" s="48" customFormat="1" ht="45.75" customHeight="1" x14ac:dyDescent="0.25">
      <c r="A1131" s="49">
        <v>35</v>
      </c>
      <c r="B1131" s="50" t="s">
        <v>997</v>
      </c>
      <c r="C1131" s="49" t="s">
        <v>211</v>
      </c>
      <c r="D1131" s="49">
        <v>1979</v>
      </c>
      <c r="E1131" s="49" t="s">
        <v>38</v>
      </c>
      <c r="F1131" s="49" t="s">
        <v>49</v>
      </c>
      <c r="G1131" s="51">
        <v>5</v>
      </c>
      <c r="H1131" s="51">
        <v>5</v>
      </c>
      <c r="I1131" s="140">
        <v>3674.3</v>
      </c>
      <c r="J1131" s="140">
        <v>3652.4</v>
      </c>
      <c r="K1131" s="140">
        <v>3600.9</v>
      </c>
      <c r="L1131" s="141">
        <v>138</v>
      </c>
      <c r="M1131" s="140">
        <f t="shared" si="269"/>
        <v>1575326</v>
      </c>
      <c r="N1131" s="140">
        <v>0</v>
      </c>
      <c r="O1131" s="140">
        <v>0</v>
      </c>
      <c r="P1131" s="140">
        <v>0</v>
      </c>
      <c r="Q1131" s="140">
        <f>'Таблица 3 '!C1122</f>
        <v>1575326</v>
      </c>
      <c r="R1131" s="140">
        <f t="shared" si="270"/>
        <v>1575326</v>
      </c>
      <c r="S1131" s="140">
        <v>0</v>
      </c>
      <c r="T1131" s="140" t="s">
        <v>956</v>
      </c>
      <c r="U1131" s="140" t="s">
        <v>956</v>
      </c>
      <c r="V1131" s="142" t="s">
        <v>998</v>
      </c>
      <c r="W1131" s="57"/>
    </row>
    <row r="1132" spans="1:23" s="143" customFormat="1" ht="40.5" customHeight="1" x14ac:dyDescent="0.25">
      <c r="A1132" s="49">
        <v>36</v>
      </c>
      <c r="B1132" s="50" t="s">
        <v>999</v>
      </c>
      <c r="C1132" s="49" t="s">
        <v>211</v>
      </c>
      <c r="D1132" s="49">
        <v>1983</v>
      </c>
      <c r="E1132" s="49" t="s">
        <v>38</v>
      </c>
      <c r="F1132" s="49" t="s">
        <v>49</v>
      </c>
      <c r="G1132" s="51">
        <v>5</v>
      </c>
      <c r="H1132" s="51">
        <v>6</v>
      </c>
      <c r="I1132" s="140">
        <v>4941.3999999999996</v>
      </c>
      <c r="J1132" s="140">
        <v>4279</v>
      </c>
      <c r="K1132" s="140">
        <v>3751.6</v>
      </c>
      <c r="L1132" s="141">
        <v>228</v>
      </c>
      <c r="M1132" s="140">
        <f t="shared" si="269"/>
        <v>2225858.92</v>
      </c>
      <c r="N1132" s="140">
        <v>0</v>
      </c>
      <c r="O1132" s="140">
        <v>0</v>
      </c>
      <c r="P1132" s="140">
        <v>0</v>
      </c>
      <c r="Q1132" s="140">
        <f>'Таблица 3 '!C1123</f>
        <v>2225858.92</v>
      </c>
      <c r="R1132" s="140">
        <f t="shared" si="270"/>
        <v>2225858.92</v>
      </c>
      <c r="S1132" s="140">
        <v>0</v>
      </c>
      <c r="T1132" s="140" t="s">
        <v>956</v>
      </c>
      <c r="U1132" s="140" t="s">
        <v>956</v>
      </c>
      <c r="V1132" s="142">
        <v>2023</v>
      </c>
      <c r="W1132" s="144"/>
    </row>
    <row r="1133" spans="1:23" s="48" customFormat="1" ht="60" customHeight="1" x14ac:dyDescent="0.25">
      <c r="A1133" s="49">
        <v>37</v>
      </c>
      <c r="B1133" s="50" t="s">
        <v>1000</v>
      </c>
      <c r="C1133" s="49" t="s">
        <v>1001</v>
      </c>
      <c r="D1133" s="49">
        <v>1973</v>
      </c>
      <c r="E1133" s="49" t="s">
        <v>38</v>
      </c>
      <c r="F1133" s="49" t="s">
        <v>983</v>
      </c>
      <c r="G1133" s="51">
        <v>5</v>
      </c>
      <c r="H1133" s="51">
        <v>5</v>
      </c>
      <c r="I1133" s="140">
        <v>5347.7</v>
      </c>
      <c r="J1133" s="140">
        <v>3411.41</v>
      </c>
      <c r="K1133" s="140">
        <v>3411.41</v>
      </c>
      <c r="L1133" s="141">
        <v>191</v>
      </c>
      <c r="M1133" s="140">
        <f t="shared" si="269"/>
        <v>2010685</v>
      </c>
      <c r="N1133" s="140">
        <v>0</v>
      </c>
      <c r="O1133" s="140">
        <v>0</v>
      </c>
      <c r="P1133" s="140">
        <v>0</v>
      </c>
      <c r="Q1133" s="140">
        <f>'Таблица 3 '!C1124</f>
        <v>2010685</v>
      </c>
      <c r="R1133" s="140">
        <f t="shared" si="270"/>
        <v>2010685</v>
      </c>
      <c r="S1133" s="140">
        <v>0</v>
      </c>
      <c r="T1133" s="140" t="s">
        <v>956</v>
      </c>
      <c r="U1133" s="140" t="s">
        <v>956</v>
      </c>
      <c r="V1133" s="142" t="s">
        <v>1002</v>
      </c>
      <c r="W1133" s="57"/>
    </row>
    <row r="1134" spans="1:23" s="48" customFormat="1" ht="42" customHeight="1" x14ac:dyDescent="0.25">
      <c r="A1134" s="49">
        <v>38</v>
      </c>
      <c r="B1134" s="50" t="s">
        <v>1003</v>
      </c>
      <c r="C1134" s="49" t="s">
        <v>51</v>
      </c>
      <c r="D1134" s="49">
        <v>1976</v>
      </c>
      <c r="E1134" s="49" t="s">
        <v>38</v>
      </c>
      <c r="F1134" s="49" t="s">
        <v>983</v>
      </c>
      <c r="G1134" s="51">
        <v>5</v>
      </c>
      <c r="H1134" s="51">
        <v>4</v>
      </c>
      <c r="I1134" s="140">
        <v>3319.9</v>
      </c>
      <c r="J1134" s="140">
        <v>3319.9</v>
      </c>
      <c r="K1134" s="140">
        <v>3319.9</v>
      </c>
      <c r="L1134" s="141">
        <v>107</v>
      </c>
      <c r="M1134" s="140">
        <f t="shared" si="269"/>
        <v>1048859</v>
      </c>
      <c r="N1134" s="140">
        <v>0</v>
      </c>
      <c r="O1134" s="140">
        <v>0</v>
      </c>
      <c r="P1134" s="140">
        <v>0</v>
      </c>
      <c r="Q1134" s="140">
        <f>'Таблица 3 '!C1125</f>
        <v>1048859</v>
      </c>
      <c r="R1134" s="140">
        <f t="shared" si="270"/>
        <v>1048859</v>
      </c>
      <c r="S1134" s="140">
        <v>0</v>
      </c>
      <c r="T1134" s="140" t="s">
        <v>956</v>
      </c>
      <c r="U1134" s="140" t="s">
        <v>956</v>
      </c>
      <c r="V1134" s="142">
        <v>2020</v>
      </c>
      <c r="W1134" s="57"/>
    </row>
    <row r="1135" spans="1:23" s="48" customFormat="1" ht="54.75" customHeight="1" x14ac:dyDescent="0.25">
      <c r="A1135" s="49">
        <v>39</v>
      </c>
      <c r="B1135" s="50" t="s">
        <v>1003</v>
      </c>
      <c r="C1135" s="49" t="s">
        <v>1001</v>
      </c>
      <c r="D1135" s="49">
        <v>1979</v>
      </c>
      <c r="E1135" s="49" t="s">
        <v>38</v>
      </c>
      <c r="F1135" s="49" t="s">
        <v>983</v>
      </c>
      <c r="G1135" s="51">
        <v>6</v>
      </c>
      <c r="H1135" s="51">
        <v>6</v>
      </c>
      <c r="I1135" s="140">
        <v>6691.6</v>
      </c>
      <c r="J1135" s="140">
        <v>4516.3</v>
      </c>
      <c r="K1135" s="140">
        <v>761.9</v>
      </c>
      <c r="L1135" s="141">
        <v>150</v>
      </c>
      <c r="M1135" s="140">
        <f t="shared" si="269"/>
        <v>618909</v>
      </c>
      <c r="N1135" s="140">
        <v>0</v>
      </c>
      <c r="O1135" s="140">
        <v>0</v>
      </c>
      <c r="P1135" s="140">
        <v>0</v>
      </c>
      <c r="Q1135" s="140">
        <f>'Таблица 3 '!C1126</f>
        <v>618909</v>
      </c>
      <c r="R1135" s="140">
        <f t="shared" si="270"/>
        <v>618909</v>
      </c>
      <c r="S1135" s="140">
        <v>0</v>
      </c>
      <c r="T1135" s="140" t="s">
        <v>956</v>
      </c>
      <c r="U1135" s="140" t="s">
        <v>956</v>
      </c>
      <c r="V1135" s="142">
        <v>2017</v>
      </c>
      <c r="W1135" s="57"/>
    </row>
    <row r="1136" spans="1:23" s="48" customFormat="1" ht="45" x14ac:dyDescent="0.25">
      <c r="A1136" s="49">
        <v>40</v>
      </c>
      <c r="B1136" s="50" t="s">
        <v>1004</v>
      </c>
      <c r="C1136" s="49" t="s">
        <v>42</v>
      </c>
      <c r="D1136" s="49">
        <v>1995</v>
      </c>
      <c r="E1136" s="49" t="s">
        <v>39</v>
      </c>
      <c r="F1136" s="49" t="s">
        <v>53</v>
      </c>
      <c r="G1136" s="51">
        <v>10</v>
      </c>
      <c r="H1136" s="51">
        <v>10</v>
      </c>
      <c r="I1136" s="140">
        <v>4265.5</v>
      </c>
      <c r="J1136" s="140">
        <v>2732.8</v>
      </c>
      <c r="K1136" s="140">
        <v>1532.7</v>
      </c>
      <c r="L1136" s="141">
        <v>142</v>
      </c>
      <c r="M1136" s="140">
        <f t="shared" si="269"/>
        <v>1917494</v>
      </c>
      <c r="N1136" s="140">
        <v>0</v>
      </c>
      <c r="O1136" s="140">
        <v>0</v>
      </c>
      <c r="P1136" s="140">
        <v>0</v>
      </c>
      <c r="Q1136" s="140">
        <f>'Таблица 3 '!C1127</f>
        <v>1917494</v>
      </c>
      <c r="R1136" s="140">
        <f t="shared" si="270"/>
        <v>1917494</v>
      </c>
      <c r="S1136" s="140">
        <v>0</v>
      </c>
      <c r="T1136" s="140" t="s">
        <v>956</v>
      </c>
      <c r="U1136" s="140" t="s">
        <v>956</v>
      </c>
      <c r="V1136" s="142" t="s">
        <v>967</v>
      </c>
      <c r="W1136" s="57"/>
    </row>
    <row r="1137" spans="1:23" s="48" customFormat="1" ht="60" x14ac:dyDescent="0.25">
      <c r="A1137" s="49">
        <v>41</v>
      </c>
      <c r="B1137" s="50" t="s">
        <v>1005</v>
      </c>
      <c r="C1137" s="49" t="s">
        <v>51</v>
      </c>
      <c r="D1137" s="49">
        <v>2006</v>
      </c>
      <c r="E1137" s="49" t="s">
        <v>38</v>
      </c>
      <c r="F1137" s="49" t="s">
        <v>49</v>
      </c>
      <c r="G1137" s="51">
        <v>9</v>
      </c>
      <c r="H1137" s="51">
        <v>3</v>
      </c>
      <c r="I1137" s="140">
        <v>7786.3</v>
      </c>
      <c r="J1137" s="140">
        <v>7770.1</v>
      </c>
      <c r="K1137" s="140">
        <v>7770.1</v>
      </c>
      <c r="L1137" s="141">
        <v>211</v>
      </c>
      <c r="M1137" s="140">
        <f t="shared" si="269"/>
        <v>1679003</v>
      </c>
      <c r="N1137" s="140">
        <v>0</v>
      </c>
      <c r="O1137" s="140">
        <v>0</v>
      </c>
      <c r="P1137" s="140">
        <v>0</v>
      </c>
      <c r="Q1137" s="140">
        <f>'Таблица 3 '!C1128</f>
        <v>1679003</v>
      </c>
      <c r="R1137" s="140">
        <f t="shared" si="270"/>
        <v>1679003</v>
      </c>
      <c r="S1137" s="140">
        <v>0</v>
      </c>
      <c r="T1137" s="140" t="s">
        <v>956</v>
      </c>
      <c r="U1137" s="140" t="s">
        <v>956</v>
      </c>
      <c r="V1137" s="142">
        <v>2020</v>
      </c>
      <c r="W1137" s="57"/>
    </row>
    <row r="1138" spans="1:23" s="48" customFormat="1" ht="45" x14ac:dyDescent="0.25">
      <c r="A1138" s="49"/>
      <c r="B1138" s="50" t="s">
        <v>1006</v>
      </c>
      <c r="C1138" s="49" t="s">
        <v>42</v>
      </c>
      <c r="D1138" s="49">
        <v>1963</v>
      </c>
      <c r="E1138" s="49" t="s">
        <v>39</v>
      </c>
      <c r="F1138" s="49" t="s">
        <v>43</v>
      </c>
      <c r="G1138" s="51">
        <v>2</v>
      </c>
      <c r="H1138" s="51">
        <v>2</v>
      </c>
      <c r="I1138" s="140">
        <v>569.29999999999995</v>
      </c>
      <c r="J1138" s="140">
        <v>569.29999999999995</v>
      </c>
      <c r="K1138" s="140">
        <v>569.29999999999995</v>
      </c>
      <c r="L1138" s="141">
        <v>34</v>
      </c>
      <c r="M1138" s="140">
        <f t="shared" si="269"/>
        <v>0</v>
      </c>
      <c r="N1138" s="140">
        <v>0</v>
      </c>
      <c r="O1138" s="140">
        <v>0</v>
      </c>
      <c r="P1138" s="140">
        <v>0</v>
      </c>
      <c r="Q1138" s="140">
        <f>'Таблица 3 '!C1129</f>
        <v>0</v>
      </c>
      <c r="R1138" s="140">
        <f t="shared" si="270"/>
        <v>0</v>
      </c>
      <c r="S1138" s="140">
        <v>0</v>
      </c>
      <c r="T1138" s="140" t="s">
        <v>956</v>
      </c>
      <c r="U1138" s="140" t="s">
        <v>956</v>
      </c>
      <c r="V1138" s="142">
        <v>2021</v>
      </c>
      <c r="W1138" s="57"/>
    </row>
    <row r="1139" spans="1:23" s="48" customFormat="1" ht="45" x14ac:dyDescent="0.25">
      <c r="A1139" s="49">
        <v>42</v>
      </c>
      <c r="B1139" s="50" t="s">
        <v>1007</v>
      </c>
      <c r="C1139" s="49" t="s">
        <v>42</v>
      </c>
      <c r="D1139" s="49">
        <v>1982</v>
      </c>
      <c r="E1139" s="49" t="s">
        <v>39</v>
      </c>
      <c r="F1139" s="49" t="s">
        <v>53</v>
      </c>
      <c r="G1139" s="51">
        <v>5</v>
      </c>
      <c r="H1139" s="51">
        <v>5</v>
      </c>
      <c r="I1139" s="140">
        <v>3637.3</v>
      </c>
      <c r="J1139" s="140">
        <v>3637.3</v>
      </c>
      <c r="K1139" s="140">
        <v>3637.3</v>
      </c>
      <c r="L1139" s="141">
        <v>158</v>
      </c>
      <c r="M1139" s="140">
        <f t="shared" si="269"/>
        <v>1761187</v>
      </c>
      <c r="N1139" s="140">
        <v>0</v>
      </c>
      <c r="O1139" s="140">
        <v>0</v>
      </c>
      <c r="P1139" s="140">
        <v>0</v>
      </c>
      <c r="Q1139" s="140">
        <f>'Таблица 3 '!C1130</f>
        <v>1761187</v>
      </c>
      <c r="R1139" s="140">
        <f t="shared" si="270"/>
        <v>1761187</v>
      </c>
      <c r="S1139" s="140">
        <v>0</v>
      </c>
      <c r="T1139" s="140" t="s">
        <v>956</v>
      </c>
      <c r="U1139" s="140" t="s">
        <v>956</v>
      </c>
      <c r="V1139" s="142" t="s">
        <v>1008</v>
      </c>
      <c r="W1139" s="57"/>
    </row>
    <row r="1140" spans="1:23" s="48" customFormat="1" ht="45" customHeight="1" x14ac:dyDescent="0.25">
      <c r="A1140" s="49">
        <v>43</v>
      </c>
      <c r="B1140" s="50" t="s">
        <v>858</v>
      </c>
      <c r="C1140" s="49" t="s">
        <v>51</v>
      </c>
      <c r="D1140" s="49">
        <v>1976</v>
      </c>
      <c r="E1140" s="49" t="s">
        <v>38</v>
      </c>
      <c r="F1140" s="49" t="s">
        <v>983</v>
      </c>
      <c r="G1140" s="51">
        <v>5</v>
      </c>
      <c r="H1140" s="51">
        <v>4</v>
      </c>
      <c r="I1140" s="140">
        <v>4005.2</v>
      </c>
      <c r="J1140" s="140">
        <v>3497.6</v>
      </c>
      <c r="K1140" s="140">
        <v>2897.6</v>
      </c>
      <c r="L1140" s="141">
        <v>147</v>
      </c>
      <c r="M1140" s="140">
        <f t="shared" si="269"/>
        <v>1006919</v>
      </c>
      <c r="N1140" s="140">
        <v>0</v>
      </c>
      <c r="O1140" s="140">
        <v>0</v>
      </c>
      <c r="P1140" s="140">
        <v>0</v>
      </c>
      <c r="Q1140" s="140">
        <f>'Таблица 3 '!C1131</f>
        <v>1006919</v>
      </c>
      <c r="R1140" s="140">
        <f t="shared" si="270"/>
        <v>1006919</v>
      </c>
      <c r="S1140" s="140">
        <v>0</v>
      </c>
      <c r="T1140" s="140" t="s">
        <v>956</v>
      </c>
      <c r="U1140" s="140" t="s">
        <v>956</v>
      </c>
      <c r="V1140" s="142">
        <v>2020</v>
      </c>
      <c r="W1140" s="57"/>
    </row>
    <row r="1141" spans="1:23" s="48" customFormat="1" ht="47.25" customHeight="1" x14ac:dyDescent="0.25">
      <c r="A1141" s="49">
        <v>44</v>
      </c>
      <c r="B1141" s="50" t="s">
        <v>548</v>
      </c>
      <c r="C1141" s="49" t="s">
        <v>51</v>
      </c>
      <c r="D1141" s="49">
        <v>1973</v>
      </c>
      <c r="E1141" s="49">
        <v>2019</v>
      </c>
      <c r="F1141" s="49" t="s">
        <v>983</v>
      </c>
      <c r="G1141" s="51">
        <v>12</v>
      </c>
      <c r="H1141" s="51">
        <v>1</v>
      </c>
      <c r="I1141" s="140">
        <v>5649.05</v>
      </c>
      <c r="J1141" s="140">
        <v>4579.1000000000004</v>
      </c>
      <c r="K1141" s="140">
        <v>4443</v>
      </c>
      <c r="L1141" s="141">
        <v>163</v>
      </c>
      <c r="M1141" s="140">
        <f t="shared" si="269"/>
        <v>454826</v>
      </c>
      <c r="N1141" s="140">
        <v>0</v>
      </c>
      <c r="O1141" s="140">
        <v>0</v>
      </c>
      <c r="P1141" s="140">
        <v>0</v>
      </c>
      <c r="Q1141" s="140">
        <f>'Таблица 3 '!C1132</f>
        <v>454826</v>
      </c>
      <c r="R1141" s="140">
        <f t="shared" si="270"/>
        <v>454826</v>
      </c>
      <c r="S1141" s="140">
        <v>0</v>
      </c>
      <c r="T1141" s="140" t="s">
        <v>956</v>
      </c>
      <c r="U1141" s="140" t="s">
        <v>956</v>
      </c>
      <c r="V1141" s="142">
        <v>2020</v>
      </c>
      <c r="W1141" s="57"/>
    </row>
    <row r="1142" spans="1:23" s="48" customFormat="1" ht="47.25" customHeight="1" x14ac:dyDescent="0.25">
      <c r="A1142" s="49">
        <v>45</v>
      </c>
      <c r="B1142" s="50" t="s">
        <v>146</v>
      </c>
      <c r="C1142" s="49" t="s">
        <v>51</v>
      </c>
      <c r="D1142" s="49">
        <v>1983</v>
      </c>
      <c r="E1142" s="49">
        <v>2020</v>
      </c>
      <c r="F1142" s="49" t="s">
        <v>49</v>
      </c>
      <c r="G1142" s="51">
        <v>5</v>
      </c>
      <c r="H1142" s="51">
        <v>6</v>
      </c>
      <c r="I1142" s="140">
        <v>4722</v>
      </c>
      <c r="J1142" s="140">
        <v>4590.1000000000004</v>
      </c>
      <c r="K1142" s="140">
        <v>4432.6000000000004</v>
      </c>
      <c r="L1142" s="141">
        <v>191</v>
      </c>
      <c r="M1142" s="140">
        <f t="shared" si="269"/>
        <v>-661585.19999999995</v>
      </c>
      <c r="N1142" s="140">
        <v>0</v>
      </c>
      <c r="O1142" s="140">
        <v>0</v>
      </c>
      <c r="P1142" s="140">
        <v>0</v>
      </c>
      <c r="Q1142" s="140">
        <f>'Таблица 3 '!C1133</f>
        <v>-661585.19999999995</v>
      </c>
      <c r="R1142" s="140">
        <f t="shared" si="270"/>
        <v>-661585.19999999995</v>
      </c>
      <c r="S1142" s="140">
        <v>0</v>
      </c>
      <c r="T1142" s="140" t="s">
        <v>956</v>
      </c>
      <c r="U1142" s="140" t="s">
        <v>956</v>
      </c>
      <c r="V1142" s="142">
        <v>2020</v>
      </c>
      <c r="W1142" s="57"/>
    </row>
    <row r="1143" spans="1:23" s="48" customFormat="1" ht="47.25" customHeight="1" x14ac:dyDescent="0.25">
      <c r="A1143" s="49">
        <v>46</v>
      </c>
      <c r="B1143" s="50" t="s">
        <v>1009</v>
      </c>
      <c r="C1143" s="49" t="s">
        <v>51</v>
      </c>
      <c r="D1143" s="49">
        <v>1991</v>
      </c>
      <c r="E1143" s="49" t="s">
        <v>38</v>
      </c>
      <c r="F1143" s="49" t="s">
        <v>49</v>
      </c>
      <c r="G1143" s="51">
        <v>10</v>
      </c>
      <c r="H1143" s="51">
        <v>2</v>
      </c>
      <c r="I1143" s="140">
        <v>3932.8</v>
      </c>
      <c r="J1143" s="140">
        <v>3898.3</v>
      </c>
      <c r="K1143" s="140">
        <v>3623.9</v>
      </c>
      <c r="L1143" s="141">
        <v>153</v>
      </c>
      <c r="M1143" s="140">
        <f t="shared" si="269"/>
        <v>735454</v>
      </c>
      <c r="N1143" s="140">
        <v>0</v>
      </c>
      <c r="O1143" s="140">
        <v>0</v>
      </c>
      <c r="P1143" s="140">
        <v>0</v>
      </c>
      <c r="Q1143" s="140">
        <f>'Таблица 3 '!C1134</f>
        <v>735454</v>
      </c>
      <c r="R1143" s="140">
        <f t="shared" si="270"/>
        <v>735454</v>
      </c>
      <c r="S1143" s="140">
        <v>0</v>
      </c>
      <c r="T1143" s="140" t="s">
        <v>956</v>
      </c>
      <c r="U1143" s="140" t="s">
        <v>956</v>
      </c>
      <c r="V1143" s="142">
        <v>2020</v>
      </c>
      <c r="W1143" s="57"/>
    </row>
    <row r="1144" spans="1:23" s="48" customFormat="1" ht="45" x14ac:dyDescent="0.25">
      <c r="A1144" s="49">
        <v>47</v>
      </c>
      <c r="B1144" s="24" t="s">
        <v>143</v>
      </c>
      <c r="C1144" s="145" t="s">
        <v>42</v>
      </c>
      <c r="D1144" s="23" t="s">
        <v>56</v>
      </c>
      <c r="E1144" s="145" t="s">
        <v>1010</v>
      </c>
      <c r="F1144" s="23" t="s">
        <v>64</v>
      </c>
      <c r="G1144" s="146">
        <v>5</v>
      </c>
      <c r="H1144" s="25">
        <v>8</v>
      </c>
      <c r="I1144" s="147">
        <v>6302.4</v>
      </c>
      <c r="J1144" s="148">
        <v>5596.6</v>
      </c>
      <c r="K1144" s="147">
        <v>4409.2</v>
      </c>
      <c r="L1144" s="149">
        <v>243</v>
      </c>
      <c r="M1144" s="140">
        <f t="shared" si="269"/>
        <v>956340</v>
      </c>
      <c r="N1144" s="148">
        <v>0</v>
      </c>
      <c r="O1144" s="147">
        <v>0</v>
      </c>
      <c r="P1144" s="148">
        <v>0</v>
      </c>
      <c r="Q1144" s="140">
        <f>'Таблица 3 '!C1135</f>
        <v>956340</v>
      </c>
      <c r="R1144" s="148">
        <f t="shared" si="270"/>
        <v>956340</v>
      </c>
      <c r="S1144" s="147">
        <v>0</v>
      </c>
      <c r="T1144" s="150" t="s">
        <v>956</v>
      </c>
      <c r="U1144" s="151" t="s">
        <v>956</v>
      </c>
      <c r="V1144" s="152" t="s">
        <v>1010</v>
      </c>
      <c r="W1144" s="57"/>
    </row>
    <row r="1145" spans="1:23" s="48" customFormat="1" ht="45" x14ac:dyDescent="0.25">
      <c r="A1145" s="49">
        <v>48</v>
      </c>
      <c r="B1145" s="50" t="s">
        <v>1011</v>
      </c>
      <c r="C1145" s="49" t="s">
        <v>42</v>
      </c>
      <c r="D1145" s="49">
        <v>1978</v>
      </c>
      <c r="E1145" s="49" t="s">
        <v>39</v>
      </c>
      <c r="F1145" s="49" t="s">
        <v>53</v>
      </c>
      <c r="G1145" s="51">
        <v>5</v>
      </c>
      <c r="H1145" s="51">
        <v>5</v>
      </c>
      <c r="I1145" s="140">
        <v>3316.5</v>
      </c>
      <c r="J1145" s="140">
        <v>3297.5</v>
      </c>
      <c r="K1145" s="140">
        <v>3297.5</v>
      </c>
      <c r="L1145" s="141">
        <v>70</v>
      </c>
      <c r="M1145" s="140">
        <f t="shared" si="269"/>
        <v>1180465</v>
      </c>
      <c r="N1145" s="140">
        <v>0</v>
      </c>
      <c r="O1145" s="140">
        <v>0</v>
      </c>
      <c r="P1145" s="140">
        <v>0</v>
      </c>
      <c r="Q1145" s="140">
        <f>'Таблица 3 '!C1136</f>
        <v>1180465</v>
      </c>
      <c r="R1145" s="140">
        <f t="shared" si="270"/>
        <v>1180465</v>
      </c>
      <c r="S1145" s="140">
        <v>0</v>
      </c>
      <c r="T1145" s="140" t="s">
        <v>956</v>
      </c>
      <c r="U1145" s="140" t="s">
        <v>956</v>
      </c>
      <c r="V1145" s="142" t="s">
        <v>483</v>
      </c>
    </row>
    <row r="1146" spans="1:23" s="48" customFormat="1" ht="45" customHeight="1" x14ac:dyDescent="0.25">
      <c r="A1146" s="49">
        <v>49</v>
      </c>
      <c r="B1146" s="50" t="s">
        <v>1012</v>
      </c>
      <c r="C1146" s="49" t="s">
        <v>51</v>
      </c>
      <c r="D1146" s="49">
        <v>1972</v>
      </c>
      <c r="E1146" s="49" t="s">
        <v>38</v>
      </c>
      <c r="F1146" s="49" t="s">
        <v>49</v>
      </c>
      <c r="G1146" s="51">
        <v>5</v>
      </c>
      <c r="H1146" s="51">
        <v>6</v>
      </c>
      <c r="I1146" s="140">
        <v>4751.3999999999996</v>
      </c>
      <c r="J1146" s="140">
        <v>4713.3</v>
      </c>
      <c r="K1146" s="140">
        <v>4517.7</v>
      </c>
      <c r="L1146" s="141">
        <v>207</v>
      </c>
      <c r="M1146" s="140">
        <f t="shared" si="269"/>
        <v>1524750</v>
      </c>
      <c r="N1146" s="140">
        <v>0</v>
      </c>
      <c r="O1146" s="140">
        <v>0</v>
      </c>
      <c r="P1146" s="140">
        <v>0</v>
      </c>
      <c r="Q1146" s="140">
        <f>'Таблица 3 '!C1137</f>
        <v>1524750</v>
      </c>
      <c r="R1146" s="140">
        <f t="shared" si="270"/>
        <v>1524750</v>
      </c>
      <c r="S1146" s="140">
        <v>0</v>
      </c>
      <c r="T1146" s="140" t="s">
        <v>956</v>
      </c>
      <c r="U1146" s="140" t="s">
        <v>956</v>
      </c>
      <c r="V1146" s="142">
        <v>2019</v>
      </c>
    </row>
    <row r="1147" spans="1:23" s="48" customFormat="1" ht="45" customHeight="1" x14ac:dyDescent="0.25">
      <c r="A1147" s="49">
        <v>50</v>
      </c>
      <c r="B1147" s="50" t="s">
        <v>1013</v>
      </c>
      <c r="C1147" s="49" t="s">
        <v>51</v>
      </c>
      <c r="D1147" s="49">
        <v>2012</v>
      </c>
      <c r="E1147" s="49" t="s">
        <v>38</v>
      </c>
      <c r="F1147" s="49" t="s">
        <v>75</v>
      </c>
      <c r="G1147" s="51">
        <v>9</v>
      </c>
      <c r="H1147" s="51">
        <v>3</v>
      </c>
      <c r="I1147" s="140">
        <v>7400</v>
      </c>
      <c r="J1147" s="140">
        <v>5030.8</v>
      </c>
      <c r="K1147" s="140">
        <v>4859</v>
      </c>
      <c r="L1147" s="141">
        <v>262</v>
      </c>
      <c r="M1147" s="140">
        <f t="shared" si="269"/>
        <v>189660.55</v>
      </c>
      <c r="N1147" s="140">
        <v>0</v>
      </c>
      <c r="O1147" s="140">
        <v>0</v>
      </c>
      <c r="P1147" s="140">
        <v>0</v>
      </c>
      <c r="Q1147" s="140">
        <f>'Таблица 3 '!C1138</f>
        <v>189660.55</v>
      </c>
      <c r="R1147" s="140">
        <f t="shared" si="270"/>
        <v>189660.55</v>
      </c>
      <c r="S1147" s="140">
        <v>0</v>
      </c>
      <c r="T1147" s="140" t="s">
        <v>956</v>
      </c>
      <c r="U1147" s="140" t="s">
        <v>956</v>
      </c>
      <c r="V1147" s="142">
        <v>2021</v>
      </c>
    </row>
    <row r="1148" spans="1:23" s="48" customFormat="1" ht="60" x14ac:dyDescent="0.25">
      <c r="A1148" s="49">
        <v>51</v>
      </c>
      <c r="B1148" s="50" t="s">
        <v>153</v>
      </c>
      <c r="C1148" s="49" t="s">
        <v>154</v>
      </c>
      <c r="D1148" s="49">
        <v>1973</v>
      </c>
      <c r="E1148" s="49">
        <v>2020</v>
      </c>
      <c r="F1148" s="49" t="s">
        <v>43</v>
      </c>
      <c r="G1148" s="51">
        <v>5</v>
      </c>
      <c r="H1148" s="51">
        <v>6</v>
      </c>
      <c r="I1148" s="140">
        <v>4799.2</v>
      </c>
      <c r="J1148" s="140">
        <v>4434.7</v>
      </c>
      <c r="K1148" s="140">
        <v>3504.8</v>
      </c>
      <c r="L1148" s="141">
        <v>178</v>
      </c>
      <c r="M1148" s="140">
        <f t="shared" si="269"/>
        <v>1385500</v>
      </c>
      <c r="N1148" s="140">
        <v>0</v>
      </c>
      <c r="O1148" s="140">
        <v>0</v>
      </c>
      <c r="P1148" s="140">
        <v>0</v>
      </c>
      <c r="Q1148" s="140">
        <f>'Таблица 3 '!C1139</f>
        <v>1385500</v>
      </c>
      <c r="R1148" s="140">
        <f t="shared" si="270"/>
        <v>1385500</v>
      </c>
      <c r="S1148" s="140">
        <v>0</v>
      </c>
      <c r="T1148" s="140" t="s">
        <v>956</v>
      </c>
      <c r="U1148" s="140" t="s">
        <v>956</v>
      </c>
      <c r="V1148" s="142">
        <v>2020</v>
      </c>
    </row>
    <row r="1149" spans="1:23" s="48" customFormat="1" ht="45" x14ac:dyDescent="0.25">
      <c r="A1149" s="49">
        <v>52</v>
      </c>
      <c r="B1149" s="50" t="s">
        <v>1014</v>
      </c>
      <c r="C1149" s="97" t="s">
        <v>42</v>
      </c>
      <c r="D1149" s="49">
        <v>1950</v>
      </c>
      <c r="E1149" s="97">
        <v>2022</v>
      </c>
      <c r="F1149" s="49" t="s">
        <v>43</v>
      </c>
      <c r="G1149" s="99">
        <v>4</v>
      </c>
      <c r="H1149" s="51">
        <v>5</v>
      </c>
      <c r="I1149" s="153">
        <v>5437.9</v>
      </c>
      <c r="J1149" s="140">
        <v>5240.7</v>
      </c>
      <c r="K1149" s="153">
        <v>2894.8</v>
      </c>
      <c r="L1149" s="141">
        <v>65</v>
      </c>
      <c r="M1149" s="153">
        <f t="shared" si="269"/>
        <v>351912</v>
      </c>
      <c r="N1149" s="140">
        <v>0</v>
      </c>
      <c r="O1149" s="153">
        <v>0</v>
      </c>
      <c r="P1149" s="140">
        <v>0</v>
      </c>
      <c r="Q1149" s="140">
        <f>'Таблица 3 '!C1140</f>
        <v>351912</v>
      </c>
      <c r="R1149" s="140">
        <f t="shared" si="270"/>
        <v>351912</v>
      </c>
      <c r="S1149" s="153">
        <v>0</v>
      </c>
      <c r="T1149" s="140" t="s">
        <v>956</v>
      </c>
      <c r="U1149" s="153" t="s">
        <v>956</v>
      </c>
      <c r="V1149" s="142">
        <v>2021</v>
      </c>
    </row>
    <row r="1150" spans="1:23" s="48" customFormat="1" ht="45.75" customHeight="1" x14ac:dyDescent="0.25">
      <c r="A1150" s="49">
        <v>53</v>
      </c>
      <c r="B1150" s="50" t="s">
        <v>1015</v>
      </c>
      <c r="C1150" s="49" t="s">
        <v>51</v>
      </c>
      <c r="D1150" s="49">
        <v>2007</v>
      </c>
      <c r="E1150" s="49" t="s">
        <v>38</v>
      </c>
      <c r="F1150" s="49" t="s">
        <v>43</v>
      </c>
      <c r="G1150" s="51">
        <v>9</v>
      </c>
      <c r="H1150" s="51">
        <v>4</v>
      </c>
      <c r="I1150" s="140">
        <v>15991.9</v>
      </c>
      <c r="J1150" s="140">
        <v>10666.8</v>
      </c>
      <c r="K1150" s="140">
        <v>10666.8</v>
      </c>
      <c r="L1150" s="141">
        <v>295</v>
      </c>
      <c r="M1150" s="140">
        <f t="shared" si="269"/>
        <v>906507</v>
      </c>
      <c r="N1150" s="140">
        <v>0</v>
      </c>
      <c r="O1150" s="140">
        <v>0</v>
      </c>
      <c r="P1150" s="140">
        <v>0</v>
      </c>
      <c r="Q1150" s="140">
        <f>'Таблица 3 '!C1141</f>
        <v>906507</v>
      </c>
      <c r="R1150" s="140">
        <f t="shared" si="270"/>
        <v>906507</v>
      </c>
      <c r="S1150" s="140">
        <v>0</v>
      </c>
      <c r="T1150" s="140" t="s">
        <v>956</v>
      </c>
      <c r="U1150" s="140" t="s">
        <v>956</v>
      </c>
      <c r="V1150" s="142">
        <v>2021</v>
      </c>
    </row>
    <row r="1151" spans="1:23" s="48" customFormat="1" ht="45" x14ac:dyDescent="0.25">
      <c r="A1151" s="49">
        <v>54</v>
      </c>
      <c r="B1151" s="50" t="s">
        <v>1016</v>
      </c>
      <c r="C1151" s="49" t="s">
        <v>42</v>
      </c>
      <c r="D1151" s="49">
        <v>1985</v>
      </c>
      <c r="E1151" s="49" t="s">
        <v>38</v>
      </c>
      <c r="F1151" s="49" t="s">
        <v>49</v>
      </c>
      <c r="G1151" s="51">
        <v>5</v>
      </c>
      <c r="H1151" s="51">
        <v>4</v>
      </c>
      <c r="I1151" s="140">
        <v>5906.4</v>
      </c>
      <c r="J1151" s="140">
        <v>4709.2</v>
      </c>
      <c r="K1151" s="140">
        <v>4610.3999999999996</v>
      </c>
      <c r="L1151" s="141">
        <v>179</v>
      </c>
      <c r="M1151" s="140">
        <f t="shared" si="269"/>
        <v>4135447</v>
      </c>
      <c r="N1151" s="140">
        <v>0</v>
      </c>
      <c r="O1151" s="140">
        <v>0</v>
      </c>
      <c r="P1151" s="140">
        <v>0</v>
      </c>
      <c r="Q1151" s="140">
        <f>'Таблица 3 '!C1142</f>
        <v>4135447</v>
      </c>
      <c r="R1151" s="140">
        <f t="shared" si="270"/>
        <v>4135447</v>
      </c>
      <c r="S1151" s="140">
        <v>0</v>
      </c>
      <c r="T1151" s="140" t="s">
        <v>956</v>
      </c>
      <c r="U1151" s="140" t="s">
        <v>956</v>
      </c>
      <c r="V1151" s="142">
        <v>2019</v>
      </c>
    </row>
    <row r="1152" spans="1:23" s="48" customFormat="1" ht="45" x14ac:dyDescent="0.25">
      <c r="A1152" s="49">
        <v>55</v>
      </c>
      <c r="B1152" s="50" t="s">
        <v>168</v>
      </c>
      <c r="C1152" s="49" t="s">
        <v>42</v>
      </c>
      <c r="D1152" s="49">
        <v>1958</v>
      </c>
      <c r="E1152" s="49" t="s">
        <v>38</v>
      </c>
      <c r="F1152" s="49" t="s">
        <v>43</v>
      </c>
      <c r="G1152" s="51">
        <v>4</v>
      </c>
      <c r="H1152" s="51">
        <v>1</v>
      </c>
      <c r="I1152" s="140">
        <v>2195.9</v>
      </c>
      <c r="J1152" s="140">
        <v>1555.5</v>
      </c>
      <c r="K1152" s="140">
        <v>652.6</v>
      </c>
      <c r="L1152" s="141">
        <v>24</v>
      </c>
      <c r="M1152" s="140">
        <f t="shared" si="269"/>
        <v>-89643.48</v>
      </c>
      <c r="N1152" s="140">
        <v>0</v>
      </c>
      <c r="O1152" s="140">
        <v>0</v>
      </c>
      <c r="P1152" s="140">
        <v>0</v>
      </c>
      <c r="Q1152" s="140">
        <f>'Таблица 3 '!C1143</f>
        <v>-89643.48</v>
      </c>
      <c r="R1152" s="140">
        <f t="shared" si="270"/>
        <v>-89643.48</v>
      </c>
      <c r="S1152" s="140">
        <v>0</v>
      </c>
      <c r="T1152" s="140" t="s">
        <v>956</v>
      </c>
      <c r="U1152" s="140" t="s">
        <v>956</v>
      </c>
      <c r="V1152" s="142">
        <v>2021</v>
      </c>
    </row>
    <row r="1153" spans="1:22" s="48" customFormat="1" ht="45" x14ac:dyDescent="0.25">
      <c r="A1153" s="49">
        <v>56</v>
      </c>
      <c r="B1153" s="50" t="s">
        <v>169</v>
      </c>
      <c r="C1153" s="49" t="s">
        <v>42</v>
      </c>
      <c r="D1153" s="49">
        <v>1977</v>
      </c>
      <c r="E1153" s="49" t="s">
        <v>38</v>
      </c>
      <c r="F1153" s="49" t="s">
        <v>43</v>
      </c>
      <c r="G1153" s="51">
        <v>5</v>
      </c>
      <c r="H1153" s="51">
        <v>6</v>
      </c>
      <c r="I1153" s="140">
        <v>4044</v>
      </c>
      <c r="J1153" s="140">
        <v>3907.5</v>
      </c>
      <c r="K1153" s="140">
        <v>31113</v>
      </c>
      <c r="L1153" s="141">
        <v>108</v>
      </c>
      <c r="M1153" s="140">
        <f t="shared" si="269"/>
        <v>758415</v>
      </c>
      <c r="N1153" s="140">
        <v>0</v>
      </c>
      <c r="O1153" s="140">
        <v>0</v>
      </c>
      <c r="P1153" s="140">
        <v>0</v>
      </c>
      <c r="Q1153" s="140">
        <f>'Таблица 3 '!C1144</f>
        <v>758415</v>
      </c>
      <c r="R1153" s="140">
        <f t="shared" si="270"/>
        <v>758415</v>
      </c>
      <c r="S1153" s="140">
        <v>0</v>
      </c>
      <c r="T1153" s="140" t="s">
        <v>956</v>
      </c>
      <c r="U1153" s="140" t="s">
        <v>956</v>
      </c>
      <c r="V1153" s="142">
        <v>2018</v>
      </c>
    </row>
    <row r="1154" spans="1:22" s="48" customFormat="1" ht="45" x14ac:dyDescent="0.25">
      <c r="A1154" s="49">
        <v>57</v>
      </c>
      <c r="B1154" s="50" t="s">
        <v>1017</v>
      </c>
      <c r="C1154" s="49" t="s">
        <v>1018</v>
      </c>
      <c r="D1154" s="49">
        <v>1988</v>
      </c>
      <c r="E1154" s="49" t="s">
        <v>38</v>
      </c>
      <c r="F1154" s="49" t="s">
        <v>49</v>
      </c>
      <c r="G1154" s="51">
        <v>5</v>
      </c>
      <c r="H1154" s="51">
        <v>5</v>
      </c>
      <c r="I1154" s="140">
        <v>3825</v>
      </c>
      <c r="J1154" s="140">
        <v>3415.2</v>
      </c>
      <c r="K1154" s="140">
        <v>3415.2</v>
      </c>
      <c r="L1154" s="141">
        <v>115</v>
      </c>
      <c r="M1154" s="140">
        <f t="shared" si="269"/>
        <v>895954.58</v>
      </c>
      <c r="N1154" s="140">
        <v>0</v>
      </c>
      <c r="O1154" s="140">
        <v>0</v>
      </c>
      <c r="P1154" s="140">
        <v>0</v>
      </c>
      <c r="Q1154" s="140">
        <f>'Таблица 3 '!C1145</f>
        <v>895954.58</v>
      </c>
      <c r="R1154" s="140">
        <f t="shared" si="270"/>
        <v>895954.58</v>
      </c>
      <c r="S1154" s="140">
        <v>0</v>
      </c>
      <c r="T1154" s="140" t="s">
        <v>956</v>
      </c>
      <c r="U1154" s="140" t="s">
        <v>956</v>
      </c>
      <c r="V1154" s="142">
        <v>2019</v>
      </c>
    </row>
    <row r="1155" spans="1:22" s="48" customFormat="1" ht="45" x14ac:dyDescent="0.25">
      <c r="A1155" s="49">
        <v>58</v>
      </c>
      <c r="B1155" s="50" t="s">
        <v>1019</v>
      </c>
      <c r="C1155" s="97" t="s">
        <v>42</v>
      </c>
      <c r="D1155" s="49">
        <v>1957</v>
      </c>
      <c r="E1155" s="97" t="s">
        <v>38</v>
      </c>
      <c r="F1155" s="49" t="s">
        <v>43</v>
      </c>
      <c r="G1155" s="99">
        <v>2</v>
      </c>
      <c r="H1155" s="51">
        <v>1</v>
      </c>
      <c r="I1155" s="153">
        <v>582.6</v>
      </c>
      <c r="J1155" s="140">
        <v>539.20000000000005</v>
      </c>
      <c r="K1155" s="153">
        <v>539.20000000000005</v>
      </c>
      <c r="L1155" s="141">
        <v>21</v>
      </c>
      <c r="M1155" s="153">
        <f t="shared" si="269"/>
        <v>76698.28</v>
      </c>
      <c r="N1155" s="140">
        <v>0</v>
      </c>
      <c r="O1155" s="153">
        <v>0</v>
      </c>
      <c r="P1155" s="140">
        <v>0</v>
      </c>
      <c r="Q1155" s="140">
        <f>'Таблица 3 '!C1146</f>
        <v>76698.28</v>
      </c>
      <c r="R1155" s="140">
        <f t="shared" si="270"/>
        <v>76698.28</v>
      </c>
      <c r="S1155" s="153">
        <v>0</v>
      </c>
      <c r="T1155" s="140" t="s">
        <v>956</v>
      </c>
      <c r="U1155" s="153" t="s">
        <v>956</v>
      </c>
      <c r="V1155" s="142">
        <v>2021</v>
      </c>
    </row>
    <row r="1156" spans="1:22" s="48" customFormat="1" ht="45" x14ac:dyDescent="0.25">
      <c r="A1156" s="49">
        <v>59</v>
      </c>
      <c r="B1156" s="50" t="s">
        <v>174</v>
      </c>
      <c r="C1156" s="49" t="s">
        <v>42</v>
      </c>
      <c r="D1156" s="49">
        <v>1957</v>
      </c>
      <c r="E1156" s="49" t="s">
        <v>38</v>
      </c>
      <c r="F1156" s="49" t="s">
        <v>43</v>
      </c>
      <c r="G1156" s="51">
        <v>2</v>
      </c>
      <c r="H1156" s="51">
        <v>1</v>
      </c>
      <c r="I1156" s="140">
        <v>937.6</v>
      </c>
      <c r="J1156" s="140">
        <v>514.6</v>
      </c>
      <c r="K1156" s="140">
        <v>514.6</v>
      </c>
      <c r="L1156" s="141">
        <v>22</v>
      </c>
      <c r="M1156" s="140">
        <f t="shared" si="269"/>
        <v>-75651.600000000006</v>
      </c>
      <c r="N1156" s="140">
        <v>0</v>
      </c>
      <c r="O1156" s="140">
        <v>0</v>
      </c>
      <c r="P1156" s="140">
        <v>0</v>
      </c>
      <c r="Q1156" s="140">
        <f>'Таблица 3 '!C1147</f>
        <v>-75651.600000000006</v>
      </c>
      <c r="R1156" s="140">
        <f t="shared" si="270"/>
        <v>-75651.600000000006</v>
      </c>
      <c r="S1156" s="140">
        <v>0</v>
      </c>
      <c r="T1156" s="140" t="s">
        <v>956</v>
      </c>
      <c r="U1156" s="140" t="s">
        <v>956</v>
      </c>
      <c r="V1156" s="142">
        <v>2021</v>
      </c>
    </row>
    <row r="1157" spans="1:22" s="48" customFormat="1" ht="45" customHeight="1" x14ac:dyDescent="0.25">
      <c r="A1157" s="49">
        <v>60</v>
      </c>
      <c r="B1157" s="50" t="s">
        <v>175</v>
      </c>
      <c r="C1157" s="49" t="s">
        <v>51</v>
      </c>
      <c r="D1157" s="49">
        <v>1976</v>
      </c>
      <c r="E1157" s="49">
        <v>2022</v>
      </c>
      <c r="F1157" s="49" t="s">
        <v>49</v>
      </c>
      <c r="G1157" s="51">
        <v>5</v>
      </c>
      <c r="H1157" s="51">
        <v>5</v>
      </c>
      <c r="I1157" s="140">
        <v>5151.1000000000004</v>
      </c>
      <c r="J1157" s="140">
        <v>4557.1000000000004</v>
      </c>
      <c r="K1157" s="140">
        <v>4314.3</v>
      </c>
      <c r="L1157" s="141">
        <v>183</v>
      </c>
      <c r="M1157" s="140">
        <f t="shared" si="269"/>
        <v>1272125.8</v>
      </c>
      <c r="N1157" s="140">
        <v>0</v>
      </c>
      <c r="O1157" s="140">
        <v>0</v>
      </c>
      <c r="P1157" s="140">
        <v>0</v>
      </c>
      <c r="Q1157" s="140">
        <f>'Таблица 3 '!C1148</f>
        <v>1272125.8</v>
      </c>
      <c r="R1157" s="140">
        <f t="shared" si="270"/>
        <v>1272125.8</v>
      </c>
      <c r="S1157" s="140">
        <v>0</v>
      </c>
      <c r="T1157" s="140" t="s">
        <v>956</v>
      </c>
      <c r="U1157" s="140" t="s">
        <v>956</v>
      </c>
      <c r="V1157" s="142" t="s">
        <v>986</v>
      </c>
    </row>
    <row r="1158" spans="1:22" s="48" customFormat="1" ht="45" customHeight="1" x14ac:dyDescent="0.25">
      <c r="A1158" s="49">
        <v>61</v>
      </c>
      <c r="B1158" s="50" t="s">
        <v>178</v>
      </c>
      <c r="C1158" s="49" t="s">
        <v>51</v>
      </c>
      <c r="D1158" s="49">
        <v>1978</v>
      </c>
      <c r="E1158" s="49">
        <v>2020</v>
      </c>
      <c r="F1158" s="49" t="s">
        <v>43</v>
      </c>
      <c r="G1158" s="51">
        <v>5</v>
      </c>
      <c r="H1158" s="51">
        <v>8</v>
      </c>
      <c r="I1158" s="140">
        <v>6561.3</v>
      </c>
      <c r="J1158" s="140">
        <v>6561.3</v>
      </c>
      <c r="K1158" s="140">
        <v>6230.8</v>
      </c>
      <c r="L1158" s="141">
        <v>305</v>
      </c>
      <c r="M1158" s="140">
        <f t="shared" si="269"/>
        <v>1915828.43</v>
      </c>
      <c r="N1158" s="140">
        <v>0</v>
      </c>
      <c r="O1158" s="140">
        <v>0</v>
      </c>
      <c r="P1158" s="140">
        <v>0</v>
      </c>
      <c r="Q1158" s="140">
        <f>'Таблица 3 '!C1149</f>
        <v>1915828.43</v>
      </c>
      <c r="R1158" s="140">
        <f t="shared" si="270"/>
        <v>1915828.43</v>
      </c>
      <c r="S1158" s="140">
        <v>0</v>
      </c>
      <c r="T1158" s="140" t="s">
        <v>956</v>
      </c>
      <c r="U1158" s="140" t="s">
        <v>956</v>
      </c>
      <c r="V1158" s="142">
        <v>2020</v>
      </c>
    </row>
    <row r="1159" spans="1:22" s="48" customFormat="1" ht="45" customHeight="1" x14ac:dyDescent="0.25">
      <c r="A1159" s="49">
        <v>62</v>
      </c>
      <c r="B1159" s="50" t="s">
        <v>1020</v>
      </c>
      <c r="C1159" s="49" t="s">
        <v>51</v>
      </c>
      <c r="D1159" s="49">
        <v>1977</v>
      </c>
      <c r="E1159" s="49" t="s">
        <v>38</v>
      </c>
      <c r="F1159" s="49" t="s">
        <v>43</v>
      </c>
      <c r="G1159" s="51">
        <v>5</v>
      </c>
      <c r="H1159" s="51">
        <v>6</v>
      </c>
      <c r="I1159" s="140">
        <v>4875.7</v>
      </c>
      <c r="J1159" s="140">
        <v>4423.8</v>
      </c>
      <c r="K1159" s="140">
        <v>4063.6</v>
      </c>
      <c r="L1159" s="141">
        <v>169</v>
      </c>
      <c r="M1159" s="140">
        <f t="shared" si="269"/>
        <v>1719466</v>
      </c>
      <c r="N1159" s="140">
        <v>0</v>
      </c>
      <c r="O1159" s="140">
        <v>0</v>
      </c>
      <c r="P1159" s="140">
        <v>0</v>
      </c>
      <c r="Q1159" s="140">
        <f>'Таблица 3 '!C1150</f>
        <v>1719466</v>
      </c>
      <c r="R1159" s="140">
        <f t="shared" si="270"/>
        <v>1719466</v>
      </c>
      <c r="S1159" s="140">
        <v>0</v>
      </c>
      <c r="T1159" s="140" t="s">
        <v>956</v>
      </c>
      <c r="U1159" s="140" t="s">
        <v>956</v>
      </c>
      <c r="V1159" s="142">
        <v>2021</v>
      </c>
    </row>
    <row r="1160" spans="1:22" s="48" customFormat="1" ht="45" customHeight="1" x14ac:dyDescent="0.25">
      <c r="A1160" s="49">
        <v>63</v>
      </c>
      <c r="B1160" s="50" t="s">
        <v>556</v>
      </c>
      <c r="C1160" s="49" t="s">
        <v>51</v>
      </c>
      <c r="D1160" s="49">
        <v>2013</v>
      </c>
      <c r="E1160" s="49" t="s">
        <v>38</v>
      </c>
      <c r="F1160" s="49" t="s">
        <v>43</v>
      </c>
      <c r="G1160" s="51">
        <v>13</v>
      </c>
      <c r="H1160" s="51">
        <v>4</v>
      </c>
      <c r="I1160" s="140">
        <v>20268</v>
      </c>
      <c r="J1160" s="140">
        <v>15969.14</v>
      </c>
      <c r="K1160" s="140">
        <v>15907.19</v>
      </c>
      <c r="L1160" s="141">
        <v>205</v>
      </c>
      <c r="M1160" s="140">
        <f t="shared" ref="M1160:M1191" si="271">SUM(N1160:Q1160)</f>
        <v>610423</v>
      </c>
      <c r="N1160" s="140">
        <v>0</v>
      </c>
      <c r="O1160" s="140">
        <v>0</v>
      </c>
      <c r="P1160" s="140">
        <v>0</v>
      </c>
      <c r="Q1160" s="140">
        <f>'Таблица 3 '!C1151</f>
        <v>610423</v>
      </c>
      <c r="R1160" s="140">
        <f t="shared" ref="R1160:R1191" si="272">Q1160</f>
        <v>610423</v>
      </c>
      <c r="S1160" s="140">
        <v>0</v>
      </c>
      <c r="T1160" s="140" t="s">
        <v>956</v>
      </c>
      <c r="U1160" s="140" t="s">
        <v>956</v>
      </c>
      <c r="V1160" s="142">
        <v>2019</v>
      </c>
    </row>
    <row r="1161" spans="1:22" s="48" customFormat="1" ht="60.75" customHeight="1" x14ac:dyDescent="0.25">
      <c r="A1161" s="49">
        <v>64</v>
      </c>
      <c r="B1161" s="50" t="s">
        <v>1021</v>
      </c>
      <c r="C1161" s="49" t="s">
        <v>1001</v>
      </c>
      <c r="D1161" s="49">
        <v>1990</v>
      </c>
      <c r="E1161" s="49" t="s">
        <v>38</v>
      </c>
      <c r="F1161" s="49" t="s">
        <v>43</v>
      </c>
      <c r="G1161" s="51">
        <v>5</v>
      </c>
      <c r="H1161" s="51">
        <v>5</v>
      </c>
      <c r="I1161" s="140">
        <v>3250.4</v>
      </c>
      <c r="J1161" s="140">
        <v>3250.4</v>
      </c>
      <c r="K1161" s="140">
        <v>3250.4</v>
      </c>
      <c r="L1161" s="141">
        <v>144</v>
      </c>
      <c r="M1161" s="140">
        <f t="shared" si="271"/>
        <v>1349713</v>
      </c>
      <c r="N1161" s="140">
        <v>0</v>
      </c>
      <c r="O1161" s="140">
        <v>0</v>
      </c>
      <c r="P1161" s="140">
        <v>0</v>
      </c>
      <c r="Q1161" s="140">
        <f>'Таблица 3 '!C1152</f>
        <v>1349713</v>
      </c>
      <c r="R1161" s="140">
        <f t="shared" si="272"/>
        <v>1349713</v>
      </c>
      <c r="S1161" s="140">
        <v>0</v>
      </c>
      <c r="T1161" s="140" t="s">
        <v>956</v>
      </c>
      <c r="U1161" s="140" t="s">
        <v>956</v>
      </c>
      <c r="V1161" s="142" t="s">
        <v>1022</v>
      </c>
    </row>
    <row r="1162" spans="1:22" s="48" customFormat="1" ht="45" x14ac:dyDescent="0.25">
      <c r="A1162" s="49">
        <v>65</v>
      </c>
      <c r="B1162" s="50" t="s">
        <v>1023</v>
      </c>
      <c r="C1162" s="49" t="s">
        <v>42</v>
      </c>
      <c r="D1162" s="49">
        <v>1984</v>
      </c>
      <c r="E1162" s="49" t="s">
        <v>39</v>
      </c>
      <c r="F1162" s="49" t="s">
        <v>53</v>
      </c>
      <c r="G1162" s="51">
        <v>9</v>
      </c>
      <c r="H1162" s="51">
        <v>9</v>
      </c>
      <c r="I1162" s="140">
        <v>4610.3999999999996</v>
      </c>
      <c r="J1162" s="140">
        <v>3819.2</v>
      </c>
      <c r="K1162" s="140">
        <v>791.2</v>
      </c>
      <c r="L1162" s="141">
        <v>140</v>
      </c>
      <c r="M1162" s="140">
        <f t="shared" si="271"/>
        <v>2788526</v>
      </c>
      <c r="N1162" s="140">
        <v>0</v>
      </c>
      <c r="O1162" s="140">
        <v>0</v>
      </c>
      <c r="P1162" s="140">
        <v>0</v>
      </c>
      <c r="Q1162" s="140">
        <f>'Таблица 3 '!C1153</f>
        <v>2788526</v>
      </c>
      <c r="R1162" s="140">
        <f t="shared" si="272"/>
        <v>2788526</v>
      </c>
      <c r="S1162" s="140">
        <v>0</v>
      </c>
      <c r="T1162" s="140" t="s">
        <v>956</v>
      </c>
      <c r="U1162" s="140" t="s">
        <v>956</v>
      </c>
      <c r="V1162" s="142">
        <v>2019</v>
      </c>
    </row>
    <row r="1163" spans="1:22" s="48" customFormat="1" ht="45" x14ac:dyDescent="0.25">
      <c r="A1163" s="49">
        <v>66</v>
      </c>
      <c r="B1163" s="50" t="s">
        <v>558</v>
      </c>
      <c r="C1163" s="49" t="s">
        <v>42</v>
      </c>
      <c r="D1163" s="49">
        <v>1994</v>
      </c>
      <c r="E1163" s="49" t="s">
        <v>39</v>
      </c>
      <c r="F1163" s="49" t="s">
        <v>53</v>
      </c>
      <c r="G1163" s="51">
        <v>9</v>
      </c>
      <c r="H1163" s="51">
        <v>9</v>
      </c>
      <c r="I1163" s="140">
        <v>8752</v>
      </c>
      <c r="J1163" s="140">
        <v>8752</v>
      </c>
      <c r="K1163" s="140">
        <v>8752</v>
      </c>
      <c r="L1163" s="141">
        <v>153</v>
      </c>
      <c r="M1163" s="140">
        <f t="shared" si="271"/>
        <v>7445914</v>
      </c>
      <c r="N1163" s="140">
        <v>0</v>
      </c>
      <c r="O1163" s="140">
        <v>0</v>
      </c>
      <c r="P1163" s="140">
        <v>0</v>
      </c>
      <c r="Q1163" s="140">
        <f>'Таблица 3 '!C1154</f>
        <v>7445914</v>
      </c>
      <c r="R1163" s="140">
        <f t="shared" si="272"/>
        <v>7445914</v>
      </c>
      <c r="S1163" s="140">
        <v>0</v>
      </c>
      <c r="T1163" s="140" t="s">
        <v>956</v>
      </c>
      <c r="U1163" s="140" t="s">
        <v>956</v>
      </c>
      <c r="V1163" s="142" t="s">
        <v>980</v>
      </c>
    </row>
    <row r="1164" spans="1:22" s="48" customFormat="1" ht="45.75" customHeight="1" x14ac:dyDescent="0.25">
      <c r="A1164" s="49">
        <v>67</v>
      </c>
      <c r="B1164" s="50" t="s">
        <v>1024</v>
      </c>
      <c r="C1164" s="49" t="s">
        <v>51</v>
      </c>
      <c r="D1164" s="49">
        <v>1977</v>
      </c>
      <c r="E1164" s="49" t="s">
        <v>38</v>
      </c>
      <c r="F1164" s="49" t="s">
        <v>49</v>
      </c>
      <c r="G1164" s="51">
        <v>5</v>
      </c>
      <c r="H1164" s="51">
        <v>6</v>
      </c>
      <c r="I1164" s="140">
        <v>6190.2</v>
      </c>
      <c r="J1164" s="140">
        <v>4421.1000000000004</v>
      </c>
      <c r="K1164" s="140">
        <v>4393.3999999999996</v>
      </c>
      <c r="L1164" s="141">
        <v>183</v>
      </c>
      <c r="M1164" s="140">
        <f t="shared" si="271"/>
        <v>1859654</v>
      </c>
      <c r="N1164" s="140">
        <v>0</v>
      </c>
      <c r="O1164" s="140">
        <v>0</v>
      </c>
      <c r="P1164" s="140">
        <v>0</v>
      </c>
      <c r="Q1164" s="140">
        <f>'Таблица 3 '!C1155</f>
        <v>1859654</v>
      </c>
      <c r="R1164" s="140">
        <f t="shared" si="272"/>
        <v>1859654</v>
      </c>
      <c r="S1164" s="140">
        <v>0</v>
      </c>
      <c r="T1164" s="140" t="s">
        <v>956</v>
      </c>
      <c r="U1164" s="140" t="s">
        <v>956</v>
      </c>
      <c r="V1164" s="142">
        <v>2020</v>
      </c>
    </row>
    <row r="1165" spans="1:22" s="48" customFormat="1" ht="45" x14ac:dyDescent="0.25">
      <c r="A1165" s="49">
        <v>68</v>
      </c>
      <c r="B1165" s="50" t="s">
        <v>1025</v>
      </c>
      <c r="C1165" s="49" t="s">
        <v>42</v>
      </c>
      <c r="D1165" s="49">
        <v>1980</v>
      </c>
      <c r="E1165" s="49" t="s">
        <v>39</v>
      </c>
      <c r="F1165" s="49" t="s">
        <v>53</v>
      </c>
      <c r="G1165" s="51">
        <v>5</v>
      </c>
      <c r="H1165" s="51">
        <v>5</v>
      </c>
      <c r="I1165" s="140">
        <v>3656.8</v>
      </c>
      <c r="J1165" s="140">
        <v>2867.6</v>
      </c>
      <c r="K1165" s="140">
        <v>2867.6</v>
      </c>
      <c r="L1165" s="141">
        <v>127</v>
      </c>
      <c r="M1165" s="140">
        <f t="shared" si="271"/>
        <v>1560209.4</v>
      </c>
      <c r="N1165" s="140">
        <v>0</v>
      </c>
      <c r="O1165" s="140">
        <v>0</v>
      </c>
      <c r="P1165" s="140">
        <v>0</v>
      </c>
      <c r="Q1165" s="140">
        <f>'Таблица 3 '!C1156</f>
        <v>1560209.4</v>
      </c>
      <c r="R1165" s="140">
        <f t="shared" si="272"/>
        <v>1560209.4</v>
      </c>
      <c r="S1165" s="140">
        <v>0</v>
      </c>
      <c r="T1165" s="140" t="s">
        <v>956</v>
      </c>
      <c r="U1165" s="140" t="s">
        <v>956</v>
      </c>
      <c r="V1165" s="142">
        <v>2021.2021999999999</v>
      </c>
    </row>
    <row r="1166" spans="1:22" s="48" customFormat="1" ht="45" customHeight="1" x14ac:dyDescent="0.25">
      <c r="A1166" s="49">
        <v>69</v>
      </c>
      <c r="B1166" s="50" t="s">
        <v>562</v>
      </c>
      <c r="C1166" s="49" t="s">
        <v>51</v>
      </c>
      <c r="D1166" s="49">
        <v>1972</v>
      </c>
      <c r="E1166" s="49" t="s">
        <v>38</v>
      </c>
      <c r="F1166" s="49" t="s">
        <v>43</v>
      </c>
      <c r="G1166" s="51">
        <v>5</v>
      </c>
      <c r="H1166" s="51">
        <v>4</v>
      </c>
      <c r="I1166" s="140">
        <v>3439.5</v>
      </c>
      <c r="J1166" s="140">
        <v>3166</v>
      </c>
      <c r="K1166" s="140">
        <v>2986.1</v>
      </c>
      <c r="L1166" s="141">
        <v>164</v>
      </c>
      <c r="M1166" s="140">
        <f t="shared" si="271"/>
        <v>1580000</v>
      </c>
      <c r="N1166" s="140">
        <v>0</v>
      </c>
      <c r="O1166" s="140">
        <v>0</v>
      </c>
      <c r="P1166" s="140">
        <v>0</v>
      </c>
      <c r="Q1166" s="140">
        <f>'Таблица 3 '!C1157</f>
        <v>1580000</v>
      </c>
      <c r="R1166" s="140">
        <f t="shared" si="272"/>
        <v>1580000</v>
      </c>
      <c r="S1166" s="140">
        <v>0</v>
      </c>
      <c r="T1166" s="140" t="s">
        <v>956</v>
      </c>
      <c r="U1166" s="140" t="s">
        <v>956</v>
      </c>
      <c r="V1166" s="142">
        <v>2022</v>
      </c>
    </row>
    <row r="1167" spans="1:22" s="48" customFormat="1" ht="45" x14ac:dyDescent="0.25">
      <c r="A1167" s="49">
        <v>70</v>
      </c>
      <c r="B1167" s="50" t="s">
        <v>564</v>
      </c>
      <c r="C1167" s="49" t="s">
        <v>42</v>
      </c>
      <c r="D1167" s="49">
        <v>1989</v>
      </c>
      <c r="E1167" s="49" t="s">
        <v>39</v>
      </c>
      <c r="F1167" s="49" t="s">
        <v>53</v>
      </c>
      <c r="G1167" s="51">
        <v>10</v>
      </c>
      <c r="H1167" s="51">
        <v>10</v>
      </c>
      <c r="I1167" s="140">
        <v>3862.3</v>
      </c>
      <c r="J1167" s="140">
        <v>3862.3</v>
      </c>
      <c r="K1167" s="140">
        <v>3862.3</v>
      </c>
      <c r="L1167" s="141">
        <v>145</v>
      </c>
      <c r="M1167" s="140">
        <f t="shared" si="271"/>
        <v>1774106</v>
      </c>
      <c r="N1167" s="140">
        <v>0</v>
      </c>
      <c r="O1167" s="140">
        <v>0</v>
      </c>
      <c r="P1167" s="140">
        <v>0</v>
      </c>
      <c r="Q1167" s="140">
        <f>'Таблица 3 '!C1158</f>
        <v>1774106</v>
      </c>
      <c r="R1167" s="140">
        <f t="shared" si="272"/>
        <v>1774106</v>
      </c>
      <c r="S1167" s="140">
        <v>0</v>
      </c>
      <c r="T1167" s="140" t="s">
        <v>956</v>
      </c>
      <c r="U1167" s="140" t="s">
        <v>956</v>
      </c>
      <c r="V1167" s="142" t="s">
        <v>980</v>
      </c>
    </row>
    <row r="1168" spans="1:22" s="48" customFormat="1" ht="60.75" customHeight="1" x14ac:dyDescent="0.25">
      <c r="A1168" s="49">
        <v>71</v>
      </c>
      <c r="B1168" s="50" t="s">
        <v>565</v>
      </c>
      <c r="C1168" s="49" t="s">
        <v>1026</v>
      </c>
      <c r="D1168" s="49">
        <v>1997</v>
      </c>
      <c r="E1168" s="49" t="s">
        <v>38</v>
      </c>
      <c r="F1168" s="49" t="s">
        <v>75</v>
      </c>
      <c r="G1168" s="51">
        <v>12</v>
      </c>
      <c r="H1168" s="51">
        <v>1</v>
      </c>
      <c r="I1168" s="140">
        <v>8382.9</v>
      </c>
      <c r="J1168" s="140">
        <v>6230.6</v>
      </c>
      <c r="K1168" s="140">
        <v>6230.6</v>
      </c>
      <c r="L1168" s="141">
        <v>66</v>
      </c>
      <c r="M1168" s="140">
        <f t="shared" si="271"/>
        <v>1930005</v>
      </c>
      <c r="N1168" s="140">
        <v>0</v>
      </c>
      <c r="O1168" s="140">
        <v>0</v>
      </c>
      <c r="P1168" s="140">
        <v>0</v>
      </c>
      <c r="Q1168" s="140">
        <f>'Таблица 3 '!C1159</f>
        <v>1930005</v>
      </c>
      <c r="R1168" s="140">
        <f t="shared" si="272"/>
        <v>1930005</v>
      </c>
      <c r="S1168" s="140">
        <v>0</v>
      </c>
      <c r="T1168" s="140" t="s">
        <v>956</v>
      </c>
      <c r="U1168" s="140" t="s">
        <v>956</v>
      </c>
      <c r="V1168" s="142" t="s">
        <v>1027</v>
      </c>
    </row>
    <row r="1169" spans="1:22" s="48" customFormat="1" ht="45" x14ac:dyDescent="0.25">
      <c r="A1169" s="49">
        <v>72</v>
      </c>
      <c r="B1169" s="50" t="s">
        <v>1028</v>
      </c>
      <c r="C1169" s="49" t="s">
        <v>42</v>
      </c>
      <c r="D1169" s="49">
        <v>1974</v>
      </c>
      <c r="E1169" s="49" t="s">
        <v>38</v>
      </c>
      <c r="F1169" s="49" t="s">
        <v>53</v>
      </c>
      <c r="G1169" s="51">
        <v>5</v>
      </c>
      <c r="H1169" s="51">
        <v>8</v>
      </c>
      <c r="I1169" s="140">
        <v>6734</v>
      </c>
      <c r="J1169" s="140">
        <v>6212</v>
      </c>
      <c r="K1169" s="140">
        <v>5808.2</v>
      </c>
      <c r="L1169" s="141">
        <v>123</v>
      </c>
      <c r="M1169" s="140">
        <f t="shared" si="271"/>
        <v>3651064.2</v>
      </c>
      <c r="N1169" s="140">
        <v>0</v>
      </c>
      <c r="O1169" s="140">
        <v>0</v>
      </c>
      <c r="P1169" s="140">
        <v>0</v>
      </c>
      <c r="Q1169" s="140">
        <f>'Таблица 3 '!C1160</f>
        <v>3651064.2</v>
      </c>
      <c r="R1169" s="140">
        <f t="shared" si="272"/>
        <v>3651064.2</v>
      </c>
      <c r="S1169" s="140">
        <v>0</v>
      </c>
      <c r="T1169" s="140" t="s">
        <v>956</v>
      </c>
      <c r="U1169" s="140" t="s">
        <v>956</v>
      </c>
      <c r="V1169" s="142" t="s">
        <v>1029</v>
      </c>
    </row>
    <row r="1170" spans="1:22" s="48" customFormat="1" ht="45.75" customHeight="1" x14ac:dyDescent="0.25">
      <c r="A1170" s="49">
        <v>73</v>
      </c>
      <c r="B1170" s="50" t="s">
        <v>204</v>
      </c>
      <c r="C1170" s="49" t="s">
        <v>51</v>
      </c>
      <c r="D1170" s="49">
        <v>1992</v>
      </c>
      <c r="E1170" s="49">
        <v>2018</v>
      </c>
      <c r="F1170" s="49" t="s">
        <v>49</v>
      </c>
      <c r="G1170" s="51">
        <v>10</v>
      </c>
      <c r="H1170" s="51">
        <v>6</v>
      </c>
      <c r="I1170" s="140">
        <v>12951.1</v>
      </c>
      <c r="J1170" s="140">
        <v>12946.9</v>
      </c>
      <c r="K1170" s="140">
        <v>12057.3</v>
      </c>
      <c r="L1170" s="141">
        <v>471</v>
      </c>
      <c r="M1170" s="140">
        <f t="shared" si="271"/>
        <v>2628413</v>
      </c>
      <c r="N1170" s="140">
        <v>0</v>
      </c>
      <c r="O1170" s="140">
        <v>0</v>
      </c>
      <c r="P1170" s="140">
        <v>0</v>
      </c>
      <c r="Q1170" s="140">
        <f>'Таблица 3 '!C1161</f>
        <v>2628413</v>
      </c>
      <c r="R1170" s="140">
        <f t="shared" si="272"/>
        <v>2628413</v>
      </c>
      <c r="S1170" s="140">
        <v>0</v>
      </c>
      <c r="T1170" s="140" t="s">
        <v>956</v>
      </c>
      <c r="U1170" s="140" t="s">
        <v>956</v>
      </c>
      <c r="V1170" s="142" t="s">
        <v>1030</v>
      </c>
    </row>
    <row r="1171" spans="1:22" s="48" customFormat="1" ht="45.75" customHeight="1" x14ac:dyDescent="0.25">
      <c r="A1171" s="49">
        <v>74</v>
      </c>
      <c r="B1171" s="50" t="s">
        <v>568</v>
      </c>
      <c r="C1171" s="49" t="s">
        <v>51</v>
      </c>
      <c r="D1171" s="49">
        <v>1965</v>
      </c>
      <c r="E1171" s="49" t="s">
        <v>38</v>
      </c>
      <c r="F1171" s="49" t="s">
        <v>43</v>
      </c>
      <c r="G1171" s="51">
        <v>5</v>
      </c>
      <c r="H1171" s="51">
        <v>4</v>
      </c>
      <c r="I1171" s="140">
        <v>3329.4</v>
      </c>
      <c r="J1171" s="140">
        <v>3329.1</v>
      </c>
      <c r="K1171" s="140">
        <v>3200</v>
      </c>
      <c r="L1171" s="141">
        <v>140</v>
      </c>
      <c r="M1171" s="140">
        <f t="shared" si="271"/>
        <v>1834266.05</v>
      </c>
      <c r="N1171" s="140">
        <v>0</v>
      </c>
      <c r="O1171" s="140">
        <v>0</v>
      </c>
      <c r="P1171" s="140">
        <v>0</v>
      </c>
      <c r="Q1171" s="140">
        <f>'Таблица 3 '!C1162</f>
        <v>1834266.05</v>
      </c>
      <c r="R1171" s="140">
        <f t="shared" si="272"/>
        <v>1834266.05</v>
      </c>
      <c r="S1171" s="140">
        <v>0</v>
      </c>
      <c r="T1171" s="140" t="s">
        <v>956</v>
      </c>
      <c r="U1171" s="140" t="s">
        <v>956</v>
      </c>
      <c r="V1171" s="142">
        <v>2022</v>
      </c>
    </row>
    <row r="1172" spans="1:22" s="48" customFormat="1" ht="45.75" customHeight="1" x14ac:dyDescent="0.25">
      <c r="A1172" s="49">
        <v>75</v>
      </c>
      <c r="B1172" s="50" t="s">
        <v>1031</v>
      </c>
      <c r="C1172" s="49" t="s">
        <v>51</v>
      </c>
      <c r="D1172" s="49">
        <v>2005</v>
      </c>
      <c r="E1172" s="49" t="s">
        <v>38</v>
      </c>
      <c r="F1172" s="49" t="s">
        <v>43</v>
      </c>
      <c r="G1172" s="51">
        <v>5</v>
      </c>
      <c r="H1172" s="51">
        <v>3</v>
      </c>
      <c r="I1172" s="140">
        <v>4070.1</v>
      </c>
      <c r="J1172" s="140">
        <v>3379.54</v>
      </c>
      <c r="K1172" s="140">
        <v>3059.44</v>
      </c>
      <c r="L1172" s="141">
        <v>79</v>
      </c>
      <c r="M1172" s="140">
        <f t="shared" si="271"/>
        <v>560653</v>
      </c>
      <c r="N1172" s="140">
        <v>0</v>
      </c>
      <c r="O1172" s="140">
        <v>0</v>
      </c>
      <c r="P1172" s="140">
        <v>0</v>
      </c>
      <c r="Q1172" s="140">
        <f>'Таблица 3 '!C1163</f>
        <v>560653</v>
      </c>
      <c r="R1172" s="140">
        <f t="shared" si="272"/>
        <v>560653</v>
      </c>
      <c r="S1172" s="140">
        <v>0</v>
      </c>
      <c r="T1172" s="140" t="s">
        <v>956</v>
      </c>
      <c r="U1172" s="140" t="s">
        <v>956</v>
      </c>
      <c r="V1172" s="142">
        <v>2019</v>
      </c>
    </row>
    <row r="1173" spans="1:22" s="48" customFormat="1" ht="45.75" customHeight="1" x14ac:dyDescent="0.25">
      <c r="A1173" s="49">
        <v>76</v>
      </c>
      <c r="B1173" s="50" t="s">
        <v>206</v>
      </c>
      <c r="C1173" s="49" t="s">
        <v>51</v>
      </c>
      <c r="D1173" s="49">
        <v>1972</v>
      </c>
      <c r="E1173" s="49" t="s">
        <v>38</v>
      </c>
      <c r="F1173" s="49" t="s">
        <v>43</v>
      </c>
      <c r="G1173" s="51">
        <v>6</v>
      </c>
      <c r="H1173" s="51">
        <v>6</v>
      </c>
      <c r="I1173" s="140">
        <v>7394.8</v>
      </c>
      <c r="J1173" s="140">
        <v>5427.1</v>
      </c>
      <c r="K1173" s="140">
        <v>5290.7</v>
      </c>
      <c r="L1173" s="141">
        <v>231</v>
      </c>
      <c r="M1173" s="140">
        <f t="shared" si="271"/>
        <v>1900000</v>
      </c>
      <c r="N1173" s="140">
        <v>0</v>
      </c>
      <c r="O1173" s="140">
        <v>0</v>
      </c>
      <c r="P1173" s="140">
        <v>0</v>
      </c>
      <c r="Q1173" s="140">
        <f>'Таблица 3 '!C1164</f>
        <v>1900000</v>
      </c>
      <c r="R1173" s="140">
        <f t="shared" si="272"/>
        <v>1900000</v>
      </c>
      <c r="S1173" s="140">
        <v>0</v>
      </c>
      <c r="T1173" s="140" t="s">
        <v>956</v>
      </c>
      <c r="U1173" s="140" t="s">
        <v>956</v>
      </c>
      <c r="V1173" s="142">
        <v>2020</v>
      </c>
    </row>
    <row r="1174" spans="1:22" s="48" customFormat="1" ht="45" x14ac:dyDescent="0.25">
      <c r="A1174" s="49">
        <v>77</v>
      </c>
      <c r="B1174" s="50" t="s">
        <v>210</v>
      </c>
      <c r="C1174" s="49" t="s">
        <v>42</v>
      </c>
      <c r="D1174" s="49">
        <v>1994</v>
      </c>
      <c r="E1174" s="49" t="s">
        <v>39</v>
      </c>
      <c r="F1174" s="49" t="s">
        <v>53</v>
      </c>
      <c r="G1174" s="51">
        <v>10</v>
      </c>
      <c r="H1174" s="51">
        <v>10</v>
      </c>
      <c r="I1174" s="140">
        <v>4263</v>
      </c>
      <c r="J1174" s="140">
        <v>4263</v>
      </c>
      <c r="K1174" s="140">
        <v>4263</v>
      </c>
      <c r="L1174" s="141">
        <v>163</v>
      </c>
      <c r="M1174" s="140">
        <f t="shared" si="271"/>
        <v>1682083.02</v>
      </c>
      <c r="N1174" s="140">
        <v>0</v>
      </c>
      <c r="O1174" s="140">
        <v>0</v>
      </c>
      <c r="P1174" s="140">
        <v>0</v>
      </c>
      <c r="Q1174" s="140">
        <f>'Таблица 3 '!C1165</f>
        <v>1682083.02</v>
      </c>
      <c r="R1174" s="140">
        <f t="shared" si="272"/>
        <v>1682083.02</v>
      </c>
      <c r="S1174" s="140">
        <v>0</v>
      </c>
      <c r="T1174" s="140" t="s">
        <v>956</v>
      </c>
      <c r="U1174" s="140" t="s">
        <v>956</v>
      </c>
      <c r="V1174" s="142" t="s">
        <v>980</v>
      </c>
    </row>
    <row r="1175" spans="1:22" s="48" customFormat="1" ht="45" x14ac:dyDescent="0.25">
      <c r="A1175" s="49">
        <v>78</v>
      </c>
      <c r="B1175" s="50" t="s">
        <v>220</v>
      </c>
      <c r="C1175" s="49" t="s">
        <v>42</v>
      </c>
      <c r="D1175" s="49">
        <v>1984</v>
      </c>
      <c r="E1175" s="49" t="s">
        <v>39</v>
      </c>
      <c r="F1175" s="49" t="s">
        <v>43</v>
      </c>
      <c r="G1175" s="51">
        <v>5</v>
      </c>
      <c r="H1175" s="51">
        <v>17</v>
      </c>
      <c r="I1175" s="140">
        <v>18787</v>
      </c>
      <c r="J1175" s="140">
        <v>14732.7</v>
      </c>
      <c r="K1175" s="140">
        <v>14732.7</v>
      </c>
      <c r="L1175" s="141">
        <v>484</v>
      </c>
      <c r="M1175" s="140">
        <f t="shared" si="271"/>
        <v>50422.8</v>
      </c>
      <c r="N1175" s="140">
        <v>0</v>
      </c>
      <c r="O1175" s="140">
        <v>0</v>
      </c>
      <c r="P1175" s="140">
        <v>0</v>
      </c>
      <c r="Q1175" s="140">
        <f>'Таблица 3 '!C1166</f>
        <v>50422.8</v>
      </c>
      <c r="R1175" s="140">
        <f t="shared" si="272"/>
        <v>50422.8</v>
      </c>
      <c r="S1175" s="140">
        <v>0</v>
      </c>
      <c r="T1175" s="140" t="s">
        <v>956</v>
      </c>
      <c r="U1175" s="140" t="s">
        <v>956</v>
      </c>
      <c r="V1175" s="142">
        <v>2022</v>
      </c>
    </row>
    <row r="1176" spans="1:22" s="48" customFormat="1" ht="45" x14ac:dyDescent="0.25">
      <c r="A1176" s="49">
        <v>79</v>
      </c>
      <c r="B1176" s="50" t="s">
        <v>220</v>
      </c>
      <c r="C1176" s="49" t="s">
        <v>42</v>
      </c>
      <c r="D1176" s="49">
        <v>1984</v>
      </c>
      <c r="E1176" s="49" t="s">
        <v>39</v>
      </c>
      <c r="F1176" s="49" t="s">
        <v>43</v>
      </c>
      <c r="G1176" s="51">
        <v>5</v>
      </c>
      <c r="H1176" s="51">
        <v>17</v>
      </c>
      <c r="I1176" s="140">
        <v>18787</v>
      </c>
      <c r="J1176" s="140">
        <v>14732.7</v>
      </c>
      <c r="K1176" s="140">
        <v>14732.7</v>
      </c>
      <c r="L1176" s="141">
        <v>484</v>
      </c>
      <c r="M1176" s="140">
        <f t="shared" si="271"/>
        <v>-1449457.71</v>
      </c>
      <c r="N1176" s="140">
        <v>0</v>
      </c>
      <c r="O1176" s="140">
        <v>0</v>
      </c>
      <c r="P1176" s="140">
        <v>0</v>
      </c>
      <c r="Q1176" s="140">
        <f>'Таблица 3 '!C1167</f>
        <v>-1449457.71</v>
      </c>
      <c r="R1176" s="140">
        <f t="shared" si="272"/>
        <v>-1449457.71</v>
      </c>
      <c r="S1176" s="140">
        <v>0</v>
      </c>
      <c r="T1176" s="140" t="s">
        <v>956</v>
      </c>
      <c r="U1176" s="140" t="s">
        <v>956</v>
      </c>
      <c r="V1176" s="142">
        <v>2017</v>
      </c>
    </row>
    <row r="1177" spans="1:22" s="48" customFormat="1" ht="45.75" customHeight="1" x14ac:dyDescent="0.25">
      <c r="A1177" s="49">
        <v>80</v>
      </c>
      <c r="B1177" s="50" t="s">
        <v>1032</v>
      </c>
      <c r="C1177" s="49" t="s">
        <v>211</v>
      </c>
      <c r="D1177" s="49">
        <v>2007</v>
      </c>
      <c r="E1177" s="49" t="s">
        <v>39</v>
      </c>
      <c r="F1177" s="49" t="s">
        <v>43</v>
      </c>
      <c r="G1177" s="51">
        <v>10</v>
      </c>
      <c r="H1177" s="51">
        <v>2</v>
      </c>
      <c r="I1177" s="140">
        <v>9510.6</v>
      </c>
      <c r="J1177" s="140">
        <v>7608.5</v>
      </c>
      <c r="K1177" s="140">
        <v>7608.5</v>
      </c>
      <c r="L1177" s="141">
        <v>253</v>
      </c>
      <c r="M1177" s="140">
        <f t="shared" si="271"/>
        <v>1777660.87</v>
      </c>
      <c r="N1177" s="140">
        <v>0</v>
      </c>
      <c r="O1177" s="140">
        <v>0</v>
      </c>
      <c r="P1177" s="140">
        <v>0</v>
      </c>
      <c r="Q1177" s="140">
        <f>'Таблица 3 '!C1168</f>
        <v>1777660.87</v>
      </c>
      <c r="R1177" s="140">
        <f t="shared" si="272"/>
        <v>1777660.87</v>
      </c>
      <c r="S1177" s="140">
        <v>0</v>
      </c>
      <c r="T1177" s="140" t="s">
        <v>956</v>
      </c>
      <c r="U1177" s="140" t="s">
        <v>956</v>
      </c>
      <c r="V1177" s="142">
        <v>2022</v>
      </c>
    </row>
    <row r="1178" spans="1:22" s="48" customFormat="1" ht="45" x14ac:dyDescent="0.25">
      <c r="A1178" s="49">
        <v>81</v>
      </c>
      <c r="B1178" s="50" t="s">
        <v>883</v>
      </c>
      <c r="C1178" s="49" t="s">
        <v>42</v>
      </c>
      <c r="D1178" s="49">
        <v>1995</v>
      </c>
      <c r="E1178" s="49" t="s">
        <v>39</v>
      </c>
      <c r="F1178" s="49" t="s">
        <v>53</v>
      </c>
      <c r="G1178" s="51">
        <v>9</v>
      </c>
      <c r="H1178" s="51">
        <v>9</v>
      </c>
      <c r="I1178" s="140">
        <v>7103.1</v>
      </c>
      <c r="J1178" s="140">
        <v>7103.1</v>
      </c>
      <c r="K1178" s="140">
        <v>7103.1</v>
      </c>
      <c r="L1178" s="141">
        <v>145</v>
      </c>
      <c r="M1178" s="140">
        <f t="shared" si="271"/>
        <v>706255</v>
      </c>
      <c r="N1178" s="140">
        <v>0</v>
      </c>
      <c r="O1178" s="140">
        <v>0</v>
      </c>
      <c r="P1178" s="140">
        <v>0</v>
      </c>
      <c r="Q1178" s="140">
        <f>'Таблица 3 '!C1169</f>
        <v>706255</v>
      </c>
      <c r="R1178" s="140">
        <f t="shared" si="272"/>
        <v>706255</v>
      </c>
      <c r="S1178" s="140">
        <v>0</v>
      </c>
      <c r="T1178" s="140" t="s">
        <v>956</v>
      </c>
      <c r="U1178" s="140" t="s">
        <v>956</v>
      </c>
      <c r="V1178" s="142" t="s">
        <v>1033</v>
      </c>
    </row>
    <row r="1179" spans="1:22" s="48" customFormat="1" ht="45" x14ac:dyDescent="0.25">
      <c r="A1179" s="49">
        <v>82</v>
      </c>
      <c r="B1179" s="50" t="s">
        <v>228</v>
      </c>
      <c r="C1179" s="49" t="s">
        <v>42</v>
      </c>
      <c r="D1179" s="51">
        <v>1982</v>
      </c>
      <c r="E1179" s="65" t="s">
        <v>39</v>
      </c>
      <c r="F1179" s="93" t="s">
        <v>43</v>
      </c>
      <c r="G1179" s="65">
        <v>5</v>
      </c>
      <c r="H1179" s="65">
        <v>4</v>
      </c>
      <c r="I1179" s="69">
        <v>3757.9</v>
      </c>
      <c r="J1179" s="69">
        <v>2713.5</v>
      </c>
      <c r="K1179" s="69">
        <v>2713.5</v>
      </c>
      <c r="L1179" s="154">
        <v>108</v>
      </c>
      <c r="M1179" s="140">
        <f t="shared" si="271"/>
        <v>-208172</v>
      </c>
      <c r="N1179" s="140">
        <v>0</v>
      </c>
      <c r="O1179" s="140">
        <v>0</v>
      </c>
      <c r="P1179" s="140">
        <v>0</v>
      </c>
      <c r="Q1179" s="140">
        <f>'Таблица 3 '!C1170</f>
        <v>-208172</v>
      </c>
      <c r="R1179" s="140">
        <f t="shared" si="272"/>
        <v>-208172</v>
      </c>
      <c r="S1179" s="140">
        <v>0</v>
      </c>
      <c r="T1179" s="140" t="s">
        <v>956</v>
      </c>
      <c r="U1179" s="140" t="s">
        <v>956</v>
      </c>
      <c r="V1179" s="142">
        <v>2020</v>
      </c>
    </row>
    <row r="1180" spans="1:22" s="48" customFormat="1" ht="45" customHeight="1" x14ac:dyDescent="0.25">
      <c r="A1180" s="49">
        <v>83</v>
      </c>
      <c r="B1180" s="50" t="s">
        <v>229</v>
      </c>
      <c r="C1180" s="49" t="s">
        <v>51</v>
      </c>
      <c r="D1180" s="49">
        <v>1978</v>
      </c>
      <c r="E1180" s="49">
        <v>2019</v>
      </c>
      <c r="F1180" s="49" t="s">
        <v>75</v>
      </c>
      <c r="G1180" s="51">
        <v>5</v>
      </c>
      <c r="H1180" s="51">
        <v>6</v>
      </c>
      <c r="I1180" s="140">
        <v>5712.9</v>
      </c>
      <c r="J1180" s="140">
        <v>4867.12</v>
      </c>
      <c r="K1180" s="140">
        <v>4469.5200000000004</v>
      </c>
      <c r="L1180" s="141">
        <v>184</v>
      </c>
      <c r="M1180" s="140">
        <f t="shared" si="271"/>
        <v>606807</v>
      </c>
      <c r="N1180" s="140">
        <v>0</v>
      </c>
      <c r="O1180" s="140">
        <v>0</v>
      </c>
      <c r="P1180" s="140">
        <v>0</v>
      </c>
      <c r="Q1180" s="140">
        <f>'Таблица 3 '!C1171</f>
        <v>606807</v>
      </c>
      <c r="R1180" s="140">
        <f t="shared" si="272"/>
        <v>606807</v>
      </c>
      <c r="S1180" s="140">
        <v>0</v>
      </c>
      <c r="T1180" s="140" t="s">
        <v>956</v>
      </c>
      <c r="U1180" s="140" t="s">
        <v>956</v>
      </c>
      <c r="V1180" s="142">
        <v>2020</v>
      </c>
    </row>
    <row r="1181" spans="1:22" s="48" customFormat="1" ht="45" customHeight="1" x14ac:dyDescent="0.25">
      <c r="A1181" s="49">
        <v>84</v>
      </c>
      <c r="B1181" s="50" t="s">
        <v>1034</v>
      </c>
      <c r="C1181" s="49" t="s">
        <v>51</v>
      </c>
      <c r="D1181" s="49">
        <v>1991</v>
      </c>
      <c r="E1181" s="49" t="s">
        <v>38</v>
      </c>
      <c r="F1181" s="49" t="s">
        <v>43</v>
      </c>
      <c r="G1181" s="51">
        <v>9</v>
      </c>
      <c r="H1181" s="51">
        <v>1</v>
      </c>
      <c r="I1181" s="140">
        <v>7900</v>
      </c>
      <c r="J1181" s="140">
        <v>4900.1099999999997</v>
      </c>
      <c r="K1181" s="140">
        <v>4549.71</v>
      </c>
      <c r="L1181" s="141">
        <v>208</v>
      </c>
      <c r="M1181" s="140">
        <f t="shared" si="271"/>
        <v>1735510</v>
      </c>
      <c r="N1181" s="140">
        <v>0</v>
      </c>
      <c r="O1181" s="140">
        <v>0</v>
      </c>
      <c r="P1181" s="140">
        <v>0</v>
      </c>
      <c r="Q1181" s="140">
        <f>'Таблица 3 '!C1172</f>
        <v>1735510</v>
      </c>
      <c r="R1181" s="140">
        <f t="shared" si="272"/>
        <v>1735510</v>
      </c>
      <c r="S1181" s="140">
        <v>0</v>
      </c>
      <c r="T1181" s="140" t="s">
        <v>956</v>
      </c>
      <c r="U1181" s="140" t="s">
        <v>956</v>
      </c>
      <c r="V1181" s="142">
        <v>2021</v>
      </c>
    </row>
    <row r="1182" spans="1:22" s="48" customFormat="1" ht="60" x14ac:dyDescent="0.25">
      <c r="A1182" s="49">
        <v>85</v>
      </c>
      <c r="B1182" s="50" t="s">
        <v>584</v>
      </c>
      <c r="C1182" s="97" t="s">
        <v>1035</v>
      </c>
      <c r="D1182" s="49">
        <v>1990</v>
      </c>
      <c r="E1182" s="49" t="s">
        <v>38</v>
      </c>
      <c r="F1182" s="49" t="s">
        <v>49</v>
      </c>
      <c r="G1182" s="51">
        <v>9</v>
      </c>
      <c r="H1182" s="51">
        <v>6</v>
      </c>
      <c r="I1182" s="140">
        <v>14818.6</v>
      </c>
      <c r="J1182" s="140">
        <v>11650.4</v>
      </c>
      <c r="K1182" s="140">
        <v>11650.4</v>
      </c>
      <c r="L1182" s="141">
        <v>445</v>
      </c>
      <c r="M1182" s="140">
        <f t="shared" si="271"/>
        <v>3434789.83</v>
      </c>
      <c r="N1182" s="140">
        <v>0</v>
      </c>
      <c r="O1182" s="140">
        <v>0</v>
      </c>
      <c r="P1182" s="140">
        <v>0</v>
      </c>
      <c r="Q1182" s="140">
        <f>'Таблица 3 '!C1173</f>
        <v>3434789.83</v>
      </c>
      <c r="R1182" s="140">
        <f t="shared" si="272"/>
        <v>3434789.83</v>
      </c>
      <c r="S1182" s="140">
        <v>0</v>
      </c>
      <c r="T1182" s="140" t="s">
        <v>956</v>
      </c>
      <c r="U1182" s="140" t="s">
        <v>956</v>
      </c>
      <c r="V1182" s="142">
        <v>2021</v>
      </c>
    </row>
    <row r="1183" spans="1:22" s="48" customFormat="1" ht="60" x14ac:dyDescent="0.25">
      <c r="A1183" s="49">
        <v>86</v>
      </c>
      <c r="B1183" s="50" t="s">
        <v>1036</v>
      </c>
      <c r="C1183" s="49" t="s">
        <v>1037</v>
      </c>
      <c r="D1183" s="49">
        <v>1965</v>
      </c>
      <c r="E1183" s="49" t="s">
        <v>38</v>
      </c>
      <c r="F1183" s="49" t="s">
        <v>43</v>
      </c>
      <c r="G1183" s="51">
        <v>2</v>
      </c>
      <c r="H1183" s="51">
        <v>2</v>
      </c>
      <c r="I1183" s="140">
        <v>688.7</v>
      </c>
      <c r="J1183" s="140">
        <v>652</v>
      </c>
      <c r="K1183" s="140">
        <v>520.70000000000005</v>
      </c>
      <c r="L1183" s="141">
        <v>32</v>
      </c>
      <c r="M1183" s="140">
        <f t="shared" si="271"/>
        <v>150078</v>
      </c>
      <c r="N1183" s="140">
        <v>0</v>
      </c>
      <c r="O1183" s="140">
        <v>0</v>
      </c>
      <c r="P1183" s="140">
        <v>0</v>
      </c>
      <c r="Q1183" s="140">
        <f>'Таблица 3 '!C1174</f>
        <v>150078</v>
      </c>
      <c r="R1183" s="140">
        <f t="shared" si="272"/>
        <v>150078</v>
      </c>
      <c r="S1183" s="140">
        <v>0</v>
      </c>
      <c r="T1183" s="140" t="s">
        <v>956</v>
      </c>
      <c r="U1183" s="140" t="s">
        <v>956</v>
      </c>
      <c r="V1183" s="142">
        <v>2021</v>
      </c>
    </row>
    <row r="1184" spans="1:22" s="48" customFormat="1" ht="60" x14ac:dyDescent="0.25">
      <c r="A1184" s="49">
        <v>87</v>
      </c>
      <c r="B1184" s="50" t="s">
        <v>885</v>
      </c>
      <c r="C1184" s="49" t="s">
        <v>1038</v>
      </c>
      <c r="D1184" s="49">
        <v>1979</v>
      </c>
      <c r="E1184" s="49" t="s">
        <v>38</v>
      </c>
      <c r="F1184" s="49" t="s">
        <v>49</v>
      </c>
      <c r="G1184" s="51">
        <v>5</v>
      </c>
      <c r="H1184" s="51">
        <v>4</v>
      </c>
      <c r="I1184" s="140">
        <v>3731.8</v>
      </c>
      <c r="J1184" s="140">
        <v>3743.3</v>
      </c>
      <c r="K1184" s="140">
        <v>2665.8</v>
      </c>
      <c r="L1184" s="141">
        <v>177</v>
      </c>
      <c r="M1184" s="140">
        <f t="shared" si="271"/>
        <v>1095291</v>
      </c>
      <c r="N1184" s="140">
        <v>0</v>
      </c>
      <c r="O1184" s="140">
        <v>0</v>
      </c>
      <c r="P1184" s="140">
        <v>0</v>
      </c>
      <c r="Q1184" s="140">
        <f>'Таблица 3 '!C1175</f>
        <v>1095291</v>
      </c>
      <c r="R1184" s="140">
        <f t="shared" si="272"/>
        <v>1095291</v>
      </c>
      <c r="S1184" s="140">
        <v>0</v>
      </c>
      <c r="T1184" s="140" t="s">
        <v>956</v>
      </c>
      <c r="U1184" s="140" t="s">
        <v>956</v>
      </c>
      <c r="V1184" s="142">
        <v>2021</v>
      </c>
    </row>
    <row r="1185" spans="1:22" s="48" customFormat="1" ht="45.75" customHeight="1" x14ac:dyDescent="0.25">
      <c r="A1185" s="49">
        <v>88</v>
      </c>
      <c r="B1185" s="50" t="s">
        <v>1039</v>
      </c>
      <c r="C1185" s="49" t="s">
        <v>51</v>
      </c>
      <c r="D1185" s="49">
        <v>1993</v>
      </c>
      <c r="E1185" s="49" t="s">
        <v>38</v>
      </c>
      <c r="F1185" s="49" t="s">
        <v>49</v>
      </c>
      <c r="G1185" s="51">
        <v>5</v>
      </c>
      <c r="H1185" s="51">
        <v>3</v>
      </c>
      <c r="I1185" s="140">
        <v>3822.9</v>
      </c>
      <c r="J1185" s="140">
        <v>3276.5</v>
      </c>
      <c r="K1185" s="140">
        <v>2906.5</v>
      </c>
      <c r="L1185" s="141">
        <v>136</v>
      </c>
      <c r="M1185" s="140">
        <f t="shared" si="271"/>
        <v>819190.76</v>
      </c>
      <c r="N1185" s="140">
        <v>0</v>
      </c>
      <c r="O1185" s="140">
        <v>0</v>
      </c>
      <c r="P1185" s="140">
        <v>0</v>
      </c>
      <c r="Q1185" s="140">
        <f>'Таблица 3 '!C1176</f>
        <v>819190.76</v>
      </c>
      <c r="R1185" s="140">
        <f t="shared" si="272"/>
        <v>819190.76</v>
      </c>
      <c r="S1185" s="140">
        <v>0</v>
      </c>
      <c r="T1185" s="140" t="s">
        <v>956</v>
      </c>
      <c r="U1185" s="140" t="s">
        <v>956</v>
      </c>
      <c r="V1185" s="142">
        <v>2020</v>
      </c>
    </row>
    <row r="1186" spans="1:22" s="58" customFormat="1" ht="27.75" customHeight="1" x14ac:dyDescent="0.25">
      <c r="A1186" s="330" t="s">
        <v>586</v>
      </c>
      <c r="B1186" s="330"/>
      <c r="C1186" s="42"/>
      <c r="D1186" s="43" t="s">
        <v>38</v>
      </c>
      <c r="E1186" s="43" t="s">
        <v>38</v>
      </c>
      <c r="F1186" s="43" t="s">
        <v>38</v>
      </c>
      <c r="G1186" s="43" t="s">
        <v>38</v>
      </c>
      <c r="H1186" s="43" t="s">
        <v>38</v>
      </c>
      <c r="I1186" s="46">
        <f t="shared" ref="I1186:S1186" si="273">SUM(I1187:I1189)</f>
        <v>10960.3</v>
      </c>
      <c r="J1186" s="46">
        <f t="shared" si="273"/>
        <v>8129.9</v>
      </c>
      <c r="K1186" s="46">
        <f t="shared" si="273"/>
        <v>1859.2</v>
      </c>
      <c r="L1186" s="62">
        <f t="shared" si="273"/>
        <v>383</v>
      </c>
      <c r="M1186" s="46">
        <f t="shared" si="273"/>
        <v>481788.5</v>
      </c>
      <c r="N1186" s="46">
        <f t="shared" si="273"/>
        <v>0</v>
      </c>
      <c r="O1186" s="46">
        <f t="shared" si="273"/>
        <v>0</v>
      </c>
      <c r="P1186" s="46">
        <f t="shared" si="273"/>
        <v>0</v>
      </c>
      <c r="Q1186" s="46">
        <f t="shared" si="273"/>
        <v>481788.5</v>
      </c>
      <c r="R1186" s="46">
        <f t="shared" si="273"/>
        <v>481788.5</v>
      </c>
      <c r="S1186" s="46">
        <f t="shared" si="273"/>
        <v>0</v>
      </c>
      <c r="T1186" s="63" t="s">
        <v>38</v>
      </c>
      <c r="U1186" s="47" t="s">
        <v>38</v>
      </c>
      <c r="V1186" s="47" t="s">
        <v>38</v>
      </c>
    </row>
    <row r="1187" spans="1:22" s="58" customFormat="1" ht="41.45" customHeight="1" x14ac:dyDescent="0.25">
      <c r="A1187" s="51">
        <v>1</v>
      </c>
      <c r="B1187" s="64" t="s">
        <v>587</v>
      </c>
      <c r="C1187" s="49" t="s">
        <v>211</v>
      </c>
      <c r="D1187" s="65">
        <v>1964</v>
      </c>
      <c r="E1187" s="65" t="s">
        <v>39</v>
      </c>
      <c r="F1187" s="66" t="s">
        <v>53</v>
      </c>
      <c r="G1187" s="51">
        <v>4</v>
      </c>
      <c r="H1187" s="51">
        <v>4</v>
      </c>
      <c r="I1187" s="67">
        <v>3789.9</v>
      </c>
      <c r="J1187" s="67">
        <v>2737.9</v>
      </c>
      <c r="K1187" s="54">
        <v>694.9</v>
      </c>
      <c r="L1187" s="68">
        <v>145</v>
      </c>
      <c r="M1187" s="69">
        <f t="shared" ref="M1187:M1189" si="274">SUM(N1187:Q1187)</f>
        <v>0</v>
      </c>
      <c r="N1187" s="69">
        <v>0</v>
      </c>
      <c r="O1187" s="69">
        <v>0</v>
      </c>
      <c r="P1187" s="69">
        <v>0</v>
      </c>
      <c r="Q1187" s="69">
        <f>'Таблица 3 '!C1178</f>
        <v>0</v>
      </c>
      <c r="R1187" s="69">
        <v>0</v>
      </c>
      <c r="S1187" s="70">
        <v>0</v>
      </c>
      <c r="T1187" s="69" t="s">
        <v>956</v>
      </c>
      <c r="U1187" s="69" t="s">
        <v>956</v>
      </c>
      <c r="V1187" s="71" t="s">
        <v>963</v>
      </c>
    </row>
    <row r="1188" spans="1:22" s="48" customFormat="1" ht="45.75" customHeight="1" x14ac:dyDescent="0.25">
      <c r="A1188" s="49">
        <v>2</v>
      </c>
      <c r="B1188" s="50" t="s">
        <v>1040</v>
      </c>
      <c r="C1188" s="49" t="s">
        <v>211</v>
      </c>
      <c r="D1188" s="49">
        <v>1964</v>
      </c>
      <c r="E1188" s="65" t="s">
        <v>39</v>
      </c>
      <c r="F1188" s="49" t="s">
        <v>53</v>
      </c>
      <c r="G1188" s="51">
        <v>4</v>
      </c>
      <c r="H1188" s="51">
        <v>4</v>
      </c>
      <c r="I1188" s="52">
        <v>3652.7</v>
      </c>
      <c r="J1188" s="52">
        <v>2805.6</v>
      </c>
      <c r="K1188" s="80">
        <v>399.5</v>
      </c>
      <c r="L1188" s="80">
        <v>124</v>
      </c>
      <c r="M1188" s="69">
        <f t="shared" si="274"/>
        <v>92158.5</v>
      </c>
      <c r="N1188" s="69">
        <v>0</v>
      </c>
      <c r="O1188" s="69">
        <v>0</v>
      </c>
      <c r="P1188" s="69">
        <v>0</v>
      </c>
      <c r="Q1188" s="69">
        <f>'Таблица 3 '!C1179</f>
        <v>92158.5</v>
      </c>
      <c r="R1188" s="69">
        <f t="shared" ref="R1188:R1189" si="275">Q1188</f>
        <v>92158.5</v>
      </c>
      <c r="S1188" s="70">
        <v>0</v>
      </c>
      <c r="T1188" s="69" t="s">
        <v>956</v>
      </c>
      <c r="U1188" s="69" t="s">
        <v>956</v>
      </c>
      <c r="V1188" s="80">
        <v>2018</v>
      </c>
    </row>
    <row r="1189" spans="1:22" s="48" customFormat="1" ht="44.25" customHeight="1" x14ac:dyDescent="0.25">
      <c r="A1189" s="51">
        <v>3</v>
      </c>
      <c r="B1189" s="64" t="s">
        <v>1041</v>
      </c>
      <c r="C1189" s="49" t="s">
        <v>211</v>
      </c>
      <c r="D1189" s="49">
        <v>1965</v>
      </c>
      <c r="E1189" s="65" t="s">
        <v>39</v>
      </c>
      <c r="F1189" s="49" t="s">
        <v>53</v>
      </c>
      <c r="G1189" s="51">
        <v>4</v>
      </c>
      <c r="H1189" s="51">
        <v>4</v>
      </c>
      <c r="I1189" s="52">
        <v>3517.7</v>
      </c>
      <c r="J1189" s="52">
        <v>2586.4</v>
      </c>
      <c r="K1189" s="80">
        <v>764.8</v>
      </c>
      <c r="L1189" s="80">
        <v>114</v>
      </c>
      <c r="M1189" s="69">
        <f t="shared" si="274"/>
        <v>389630</v>
      </c>
      <c r="N1189" s="69">
        <v>0</v>
      </c>
      <c r="O1189" s="69">
        <v>0</v>
      </c>
      <c r="P1189" s="69">
        <v>0</v>
      </c>
      <c r="Q1189" s="69">
        <f>'Таблица 3 '!C1180</f>
        <v>389630</v>
      </c>
      <c r="R1189" s="69">
        <f t="shared" si="275"/>
        <v>389630</v>
      </c>
      <c r="S1189" s="70">
        <v>0</v>
      </c>
      <c r="T1189" s="69" t="s">
        <v>956</v>
      </c>
      <c r="U1189" s="69" t="s">
        <v>956</v>
      </c>
      <c r="V1189" s="80">
        <v>2019</v>
      </c>
    </row>
    <row r="1190" spans="1:22" s="40" customFormat="1" ht="27" customHeight="1" x14ac:dyDescent="0.25">
      <c r="A1190" s="329" t="s">
        <v>242</v>
      </c>
      <c r="B1190" s="329"/>
      <c r="C1190" s="42" t="s">
        <v>38</v>
      </c>
      <c r="D1190" s="42" t="s">
        <v>38</v>
      </c>
      <c r="E1190" s="42" t="s">
        <v>38</v>
      </c>
      <c r="F1190" s="42" t="s">
        <v>38</v>
      </c>
      <c r="G1190" s="43" t="s">
        <v>38</v>
      </c>
      <c r="H1190" s="43" t="s">
        <v>38</v>
      </c>
      <c r="I1190" s="138">
        <f t="shared" ref="I1190:S1190" si="276">I1191</f>
        <v>3007.78</v>
      </c>
      <c r="J1190" s="138">
        <f t="shared" si="276"/>
        <v>3007.78</v>
      </c>
      <c r="K1190" s="138">
        <f t="shared" si="276"/>
        <v>3007.78</v>
      </c>
      <c r="L1190" s="139">
        <f t="shared" si="276"/>
        <v>53</v>
      </c>
      <c r="M1190" s="138">
        <f t="shared" si="276"/>
        <v>356232</v>
      </c>
      <c r="N1190" s="138">
        <f t="shared" si="276"/>
        <v>0</v>
      </c>
      <c r="O1190" s="138">
        <f t="shared" si="276"/>
        <v>0</v>
      </c>
      <c r="P1190" s="138">
        <f t="shared" si="276"/>
        <v>0</v>
      </c>
      <c r="Q1190" s="138">
        <f t="shared" si="276"/>
        <v>356232</v>
      </c>
      <c r="R1190" s="138">
        <f t="shared" si="276"/>
        <v>356232</v>
      </c>
      <c r="S1190" s="138">
        <f t="shared" si="276"/>
        <v>0</v>
      </c>
      <c r="T1190" s="138" t="s">
        <v>39</v>
      </c>
      <c r="U1190" s="138" t="s">
        <v>39</v>
      </c>
      <c r="V1190" s="155" t="s">
        <v>39</v>
      </c>
    </row>
    <row r="1191" spans="1:22" s="48" customFormat="1" ht="45" customHeight="1" x14ac:dyDescent="0.25">
      <c r="A1191" s="49">
        <v>1</v>
      </c>
      <c r="B1191" s="50" t="s">
        <v>1042</v>
      </c>
      <c r="C1191" s="49" t="s">
        <v>51</v>
      </c>
      <c r="D1191" s="49">
        <v>1970</v>
      </c>
      <c r="E1191" s="49" t="s">
        <v>39</v>
      </c>
      <c r="F1191" s="49" t="s">
        <v>64</v>
      </c>
      <c r="G1191" s="51">
        <v>5</v>
      </c>
      <c r="H1191" s="51">
        <v>3</v>
      </c>
      <c r="I1191" s="140">
        <v>3007.78</v>
      </c>
      <c r="J1191" s="140">
        <v>3007.78</v>
      </c>
      <c r="K1191" s="140">
        <v>3007.78</v>
      </c>
      <c r="L1191" s="141">
        <v>53</v>
      </c>
      <c r="M1191" s="140">
        <f t="shared" si="271"/>
        <v>356232</v>
      </c>
      <c r="N1191" s="140">
        <v>0</v>
      </c>
      <c r="O1191" s="140">
        <v>0</v>
      </c>
      <c r="P1191" s="140">
        <v>0</v>
      </c>
      <c r="Q1191" s="140">
        <f>'Таблица 3 '!C1182</f>
        <v>356232</v>
      </c>
      <c r="R1191" s="140">
        <f t="shared" si="272"/>
        <v>356232</v>
      </c>
      <c r="S1191" s="140">
        <v>0</v>
      </c>
      <c r="T1191" s="140" t="s">
        <v>956</v>
      </c>
      <c r="U1191" s="140" t="s">
        <v>956</v>
      </c>
      <c r="V1191" s="142" t="s">
        <v>1043</v>
      </c>
    </row>
    <row r="1192" spans="1:22" s="40" customFormat="1" ht="27" customHeight="1" x14ac:dyDescent="0.25">
      <c r="A1192" s="329" t="s">
        <v>601</v>
      </c>
      <c r="B1192" s="329"/>
      <c r="C1192" s="42" t="s">
        <v>39</v>
      </c>
      <c r="D1192" s="42" t="s">
        <v>39</v>
      </c>
      <c r="E1192" s="42" t="s">
        <v>39</v>
      </c>
      <c r="F1192" s="42" t="s">
        <v>39</v>
      </c>
      <c r="G1192" s="43" t="s">
        <v>39</v>
      </c>
      <c r="H1192" s="43" t="s">
        <v>39</v>
      </c>
      <c r="I1192" s="138">
        <f>I1193+I1195</f>
        <v>3052.4</v>
      </c>
      <c r="J1192" s="138">
        <f>J1193+J1195</f>
        <v>3017.9</v>
      </c>
      <c r="K1192" s="138">
        <f>K1193+K1195</f>
        <v>2761.5</v>
      </c>
      <c r="L1192" s="139">
        <f>L1193+L1195</f>
        <v>128</v>
      </c>
      <c r="M1192" s="138">
        <f t="shared" ref="M1192:S1192" si="277">SUM(M1193:M1195)</f>
        <v>99597.040000000037</v>
      </c>
      <c r="N1192" s="138">
        <f t="shared" si="277"/>
        <v>0</v>
      </c>
      <c r="O1192" s="138">
        <f t="shared" si="277"/>
        <v>0</v>
      </c>
      <c r="P1192" s="138">
        <f t="shared" si="277"/>
        <v>0</v>
      </c>
      <c r="Q1192" s="138">
        <f t="shared" si="277"/>
        <v>99597.040000000037</v>
      </c>
      <c r="R1192" s="138">
        <f t="shared" si="277"/>
        <v>99597.040000000037</v>
      </c>
      <c r="S1192" s="138">
        <f t="shared" si="277"/>
        <v>0</v>
      </c>
      <c r="T1192" s="138" t="s">
        <v>38</v>
      </c>
      <c r="U1192" s="138" t="s">
        <v>38</v>
      </c>
      <c r="V1192" s="155" t="s">
        <v>38</v>
      </c>
    </row>
    <row r="1193" spans="1:22" s="48" customFormat="1" ht="45" x14ac:dyDescent="0.25">
      <c r="A1193" s="49">
        <v>1</v>
      </c>
      <c r="B1193" s="50" t="s">
        <v>1044</v>
      </c>
      <c r="C1193" s="49" t="s">
        <v>42</v>
      </c>
      <c r="D1193" s="49">
        <v>1970</v>
      </c>
      <c r="E1193" s="49" t="s">
        <v>39</v>
      </c>
      <c r="F1193" s="49" t="s">
        <v>43</v>
      </c>
      <c r="G1193" s="51">
        <v>2</v>
      </c>
      <c r="H1193" s="51">
        <v>2</v>
      </c>
      <c r="I1193" s="140">
        <v>741</v>
      </c>
      <c r="J1193" s="140">
        <v>741</v>
      </c>
      <c r="K1193" s="140">
        <v>741</v>
      </c>
      <c r="L1193" s="141">
        <v>32</v>
      </c>
      <c r="M1193" s="140">
        <f t="shared" ref="M1193:M1195" si="278">SUM(N1193:Q1193)</f>
        <v>-1011443.08</v>
      </c>
      <c r="N1193" s="140">
        <v>0</v>
      </c>
      <c r="O1193" s="140">
        <v>0</v>
      </c>
      <c r="P1193" s="140">
        <v>0</v>
      </c>
      <c r="Q1193" s="140">
        <f>'Таблица 3 '!C1184</f>
        <v>-1011443.08</v>
      </c>
      <c r="R1193" s="140">
        <f t="shared" ref="R1193:R1195" si="279">Q1193</f>
        <v>-1011443.08</v>
      </c>
      <c r="S1193" s="140">
        <v>0</v>
      </c>
      <c r="T1193" s="140" t="s">
        <v>956</v>
      </c>
      <c r="U1193" s="140" t="s">
        <v>956</v>
      </c>
      <c r="V1193" s="142" t="s">
        <v>1033</v>
      </c>
    </row>
    <row r="1194" spans="1:22" s="48" customFormat="1" ht="45" x14ac:dyDescent="0.25">
      <c r="A1194" s="50"/>
      <c r="B1194" s="50" t="s">
        <v>1044</v>
      </c>
      <c r="C1194" s="49" t="s">
        <v>42</v>
      </c>
      <c r="D1194" s="49">
        <v>1970</v>
      </c>
      <c r="E1194" s="49" t="s">
        <v>39</v>
      </c>
      <c r="F1194" s="49" t="s">
        <v>43</v>
      </c>
      <c r="G1194" s="51">
        <v>2</v>
      </c>
      <c r="H1194" s="51">
        <v>2</v>
      </c>
      <c r="I1194" s="140">
        <v>741</v>
      </c>
      <c r="J1194" s="140">
        <v>741</v>
      </c>
      <c r="K1194" s="140">
        <v>741</v>
      </c>
      <c r="L1194" s="141">
        <v>32</v>
      </c>
      <c r="M1194" s="140">
        <f t="shared" si="278"/>
        <v>43982.12</v>
      </c>
      <c r="N1194" s="140">
        <v>0</v>
      </c>
      <c r="O1194" s="140">
        <v>0</v>
      </c>
      <c r="P1194" s="140">
        <v>0</v>
      </c>
      <c r="Q1194" s="140">
        <f>'Таблица 3 '!C1185</f>
        <v>43982.12</v>
      </c>
      <c r="R1194" s="140">
        <f t="shared" si="279"/>
        <v>43982.12</v>
      </c>
      <c r="S1194" s="140">
        <v>0</v>
      </c>
      <c r="T1194" s="140" t="s">
        <v>956</v>
      </c>
      <c r="U1194" s="140" t="s">
        <v>956</v>
      </c>
      <c r="V1194" s="142" t="s">
        <v>1033</v>
      </c>
    </row>
    <row r="1195" spans="1:22" s="48" customFormat="1" ht="60" x14ac:dyDescent="0.25">
      <c r="A1195" s="72">
        <v>2</v>
      </c>
      <c r="B1195" s="113" t="s">
        <v>1045</v>
      </c>
      <c r="C1195" s="72" t="s">
        <v>51</v>
      </c>
      <c r="D1195" s="72">
        <v>1998</v>
      </c>
      <c r="E1195" s="72" t="s">
        <v>38</v>
      </c>
      <c r="F1195" s="72" t="s">
        <v>49</v>
      </c>
      <c r="G1195" s="74">
        <v>5</v>
      </c>
      <c r="H1195" s="74">
        <v>2</v>
      </c>
      <c r="I1195" s="156">
        <v>2311.4</v>
      </c>
      <c r="J1195" s="156">
        <v>2276.9</v>
      </c>
      <c r="K1195" s="156">
        <v>2020.5</v>
      </c>
      <c r="L1195" s="157">
        <v>96</v>
      </c>
      <c r="M1195" s="156">
        <f t="shared" si="278"/>
        <v>1067058</v>
      </c>
      <c r="N1195" s="156">
        <v>0</v>
      </c>
      <c r="O1195" s="156">
        <v>0</v>
      </c>
      <c r="P1195" s="156">
        <v>0</v>
      </c>
      <c r="Q1195" s="156">
        <f>'Таблица 3 '!C1186</f>
        <v>1067058</v>
      </c>
      <c r="R1195" s="156">
        <f t="shared" si="279"/>
        <v>1067058</v>
      </c>
      <c r="S1195" s="156">
        <v>0</v>
      </c>
      <c r="T1195" s="156" t="s">
        <v>956</v>
      </c>
      <c r="U1195" s="156" t="s">
        <v>956</v>
      </c>
      <c r="V1195" s="158">
        <v>2020</v>
      </c>
    </row>
    <row r="1196" spans="1:22" ht="22.5" customHeight="1" x14ac:dyDescent="0.25">
      <c r="A1196" s="329" t="s">
        <v>247</v>
      </c>
      <c r="B1196" s="329"/>
      <c r="C1196" s="42" t="s">
        <v>38</v>
      </c>
      <c r="D1196" s="42" t="s">
        <v>38</v>
      </c>
      <c r="E1196" s="42" t="s">
        <v>38</v>
      </c>
      <c r="F1196" s="42" t="s">
        <v>38</v>
      </c>
      <c r="G1196" s="43" t="s">
        <v>38</v>
      </c>
      <c r="H1196" s="43" t="s">
        <v>38</v>
      </c>
      <c r="I1196" s="138">
        <f t="shared" ref="I1196:S1196" si="280">I1197</f>
        <v>4431.7</v>
      </c>
      <c r="J1196" s="138">
        <f t="shared" si="280"/>
        <v>3158.4</v>
      </c>
      <c r="K1196" s="138">
        <f t="shared" si="280"/>
        <v>3158.4</v>
      </c>
      <c r="L1196" s="139">
        <f t="shared" si="280"/>
        <v>195</v>
      </c>
      <c r="M1196" s="138">
        <f t="shared" si="280"/>
        <v>215704.8</v>
      </c>
      <c r="N1196" s="138">
        <f t="shared" si="280"/>
        <v>0</v>
      </c>
      <c r="O1196" s="138">
        <f t="shared" si="280"/>
        <v>0</v>
      </c>
      <c r="P1196" s="138">
        <f t="shared" si="280"/>
        <v>0</v>
      </c>
      <c r="Q1196" s="138">
        <f t="shared" si="280"/>
        <v>215704.8</v>
      </c>
      <c r="R1196" s="138">
        <f t="shared" si="280"/>
        <v>215704.8</v>
      </c>
      <c r="S1196" s="138">
        <f t="shared" si="280"/>
        <v>0</v>
      </c>
      <c r="T1196" s="138" t="s">
        <v>39</v>
      </c>
      <c r="U1196" s="138" t="s">
        <v>39</v>
      </c>
      <c r="V1196" s="155" t="s">
        <v>39</v>
      </c>
    </row>
    <row r="1197" spans="1:22" ht="42.75" customHeight="1" x14ac:dyDescent="0.25">
      <c r="A1197" s="49">
        <v>1</v>
      </c>
      <c r="B1197" s="50" t="s">
        <v>1046</v>
      </c>
      <c r="C1197" s="49" t="s">
        <v>42</v>
      </c>
      <c r="D1197" s="49">
        <v>1977</v>
      </c>
      <c r="E1197" s="49" t="s">
        <v>39</v>
      </c>
      <c r="F1197" s="49" t="s">
        <v>49</v>
      </c>
      <c r="G1197" s="51">
        <v>5</v>
      </c>
      <c r="H1197" s="51">
        <v>6</v>
      </c>
      <c r="I1197" s="140">
        <v>4431.7</v>
      </c>
      <c r="J1197" s="140">
        <v>3158.4</v>
      </c>
      <c r="K1197" s="140">
        <v>3158.4</v>
      </c>
      <c r="L1197" s="141">
        <v>195</v>
      </c>
      <c r="M1197" s="140">
        <f>SUM(N1197:Q1197)</f>
        <v>215704.8</v>
      </c>
      <c r="N1197" s="140">
        <v>0</v>
      </c>
      <c r="O1197" s="140">
        <v>0</v>
      </c>
      <c r="P1197" s="140">
        <v>0</v>
      </c>
      <c r="Q1197" s="140">
        <f>'Таблица 3 '!C1188</f>
        <v>215704.8</v>
      </c>
      <c r="R1197" s="140">
        <f>Q1197</f>
        <v>215704.8</v>
      </c>
      <c r="S1197" s="140">
        <v>0</v>
      </c>
      <c r="T1197" s="140" t="s">
        <v>956</v>
      </c>
      <c r="U1197" s="140" t="s">
        <v>956</v>
      </c>
      <c r="V1197" s="142">
        <v>2021</v>
      </c>
    </row>
    <row r="1198" spans="1:22" s="48" customFormat="1" ht="27.75" customHeight="1" x14ac:dyDescent="0.25">
      <c r="A1198" s="331" t="s">
        <v>906</v>
      </c>
      <c r="B1198" s="331"/>
      <c r="C1198" s="117" t="s">
        <v>38</v>
      </c>
      <c r="D1198" s="117" t="s">
        <v>38</v>
      </c>
      <c r="E1198" s="117" t="s">
        <v>38</v>
      </c>
      <c r="F1198" s="117" t="s">
        <v>38</v>
      </c>
      <c r="G1198" s="118" t="s">
        <v>38</v>
      </c>
      <c r="H1198" s="118" t="s">
        <v>38</v>
      </c>
      <c r="I1198" s="159">
        <f t="shared" ref="I1198:S1198" si="281">SUM(I1199:I1200)</f>
        <v>1147</v>
      </c>
      <c r="J1198" s="159">
        <f t="shared" si="281"/>
        <v>1059.03</v>
      </c>
      <c r="K1198" s="159">
        <f t="shared" si="281"/>
        <v>978.1</v>
      </c>
      <c r="L1198" s="160">
        <f t="shared" si="281"/>
        <v>38</v>
      </c>
      <c r="M1198" s="159">
        <f t="shared" si="281"/>
        <v>-60274.400000000001</v>
      </c>
      <c r="N1198" s="159">
        <f t="shared" si="281"/>
        <v>0</v>
      </c>
      <c r="O1198" s="159">
        <f t="shared" si="281"/>
        <v>0</v>
      </c>
      <c r="P1198" s="159">
        <f t="shared" si="281"/>
        <v>0</v>
      </c>
      <c r="Q1198" s="159">
        <f t="shared" si="281"/>
        <v>-60274.400000000001</v>
      </c>
      <c r="R1198" s="159">
        <f t="shared" si="281"/>
        <v>-60274.400000000001</v>
      </c>
      <c r="S1198" s="159">
        <f t="shared" si="281"/>
        <v>0</v>
      </c>
      <c r="T1198" s="159" t="s">
        <v>38</v>
      </c>
      <c r="U1198" s="159" t="s">
        <v>38</v>
      </c>
      <c r="V1198" s="161" t="s">
        <v>38</v>
      </c>
    </row>
    <row r="1199" spans="1:22" s="48" customFormat="1" ht="42" customHeight="1" x14ac:dyDescent="0.25">
      <c r="A1199" s="109">
        <v>1</v>
      </c>
      <c r="B1199" s="114" t="s">
        <v>368</v>
      </c>
      <c r="C1199" s="97" t="s">
        <v>42</v>
      </c>
      <c r="D1199" s="109" t="s">
        <v>369</v>
      </c>
      <c r="E1199" s="97">
        <v>2017</v>
      </c>
      <c r="F1199" s="109" t="s">
        <v>64</v>
      </c>
      <c r="G1199" s="99">
        <v>2</v>
      </c>
      <c r="H1199" s="110">
        <v>1</v>
      </c>
      <c r="I1199" s="153">
        <v>566</v>
      </c>
      <c r="J1199" s="162">
        <v>523.5</v>
      </c>
      <c r="K1199" s="153">
        <v>523.5</v>
      </c>
      <c r="L1199" s="163">
        <v>18</v>
      </c>
      <c r="M1199" s="153">
        <f t="shared" ref="M1199:M1200" si="282">SUM(N1199:Q1199)</f>
        <v>-29904.74</v>
      </c>
      <c r="N1199" s="162">
        <v>0</v>
      </c>
      <c r="O1199" s="153">
        <v>0</v>
      </c>
      <c r="P1199" s="164">
        <v>0</v>
      </c>
      <c r="Q1199" s="164">
        <f>'Таблица 3 '!C1190</f>
        <v>-29904.74</v>
      </c>
      <c r="R1199" s="164">
        <f t="shared" ref="R1199:R1200" si="283">Q1199</f>
        <v>-29904.74</v>
      </c>
      <c r="S1199" s="164">
        <v>0</v>
      </c>
      <c r="T1199" s="165" t="s">
        <v>956</v>
      </c>
      <c r="U1199" s="153" t="s">
        <v>956</v>
      </c>
      <c r="V1199" s="166" t="s">
        <v>1043</v>
      </c>
    </row>
    <row r="1200" spans="1:22" s="48" customFormat="1" ht="45" customHeight="1" x14ac:dyDescent="0.25">
      <c r="A1200" s="49">
        <v>2</v>
      </c>
      <c r="B1200" s="50" t="s">
        <v>370</v>
      </c>
      <c r="C1200" s="49" t="s">
        <v>42</v>
      </c>
      <c r="D1200" s="97" t="s">
        <v>369</v>
      </c>
      <c r="E1200" s="49">
        <v>2017</v>
      </c>
      <c r="F1200" s="97" t="s">
        <v>64</v>
      </c>
      <c r="G1200" s="51">
        <v>2</v>
      </c>
      <c r="H1200" s="99">
        <v>1</v>
      </c>
      <c r="I1200" s="140">
        <v>581</v>
      </c>
      <c r="J1200" s="153">
        <v>535.53</v>
      </c>
      <c r="K1200" s="140">
        <v>454.6</v>
      </c>
      <c r="L1200" s="167">
        <v>20</v>
      </c>
      <c r="M1200" s="140">
        <f t="shared" si="282"/>
        <v>-30369.66</v>
      </c>
      <c r="N1200" s="153">
        <v>0</v>
      </c>
      <c r="O1200" s="168">
        <v>0</v>
      </c>
      <c r="P1200" s="164">
        <v>0</v>
      </c>
      <c r="Q1200" s="164">
        <f>'Таблица 3 '!C1191</f>
        <v>-30369.66</v>
      </c>
      <c r="R1200" s="164">
        <f t="shared" si="283"/>
        <v>-30369.66</v>
      </c>
      <c r="S1200" s="164">
        <v>0</v>
      </c>
      <c r="T1200" s="153" t="s">
        <v>956</v>
      </c>
      <c r="U1200" s="140" t="s">
        <v>956</v>
      </c>
      <c r="V1200" s="142" t="s">
        <v>1043</v>
      </c>
    </row>
    <row r="1201" spans="1:22" s="40" customFormat="1" ht="27" customHeight="1" x14ac:dyDescent="0.25">
      <c r="A1201" s="329" t="s">
        <v>302</v>
      </c>
      <c r="B1201" s="329"/>
      <c r="C1201" s="42" t="s">
        <v>38</v>
      </c>
      <c r="D1201" s="42" t="s">
        <v>38</v>
      </c>
      <c r="E1201" s="42" t="s">
        <v>38</v>
      </c>
      <c r="F1201" s="42" t="s">
        <v>38</v>
      </c>
      <c r="G1201" s="43" t="s">
        <v>38</v>
      </c>
      <c r="H1201" s="43" t="s">
        <v>38</v>
      </c>
      <c r="I1201" s="138">
        <f t="shared" ref="I1201:S1201" si="284">SUM(I1202:I1203)</f>
        <v>2354.6000000000004</v>
      </c>
      <c r="J1201" s="138">
        <f t="shared" si="284"/>
        <v>2192.3999999999996</v>
      </c>
      <c r="K1201" s="138">
        <f t="shared" si="284"/>
        <v>2244.8000000000002</v>
      </c>
      <c r="L1201" s="139">
        <f t="shared" si="284"/>
        <v>77</v>
      </c>
      <c r="M1201" s="138">
        <f t="shared" si="284"/>
        <v>-488617.50999999995</v>
      </c>
      <c r="N1201" s="138">
        <f t="shared" si="284"/>
        <v>0</v>
      </c>
      <c r="O1201" s="138">
        <f t="shared" si="284"/>
        <v>0</v>
      </c>
      <c r="P1201" s="169">
        <f t="shared" si="284"/>
        <v>0</v>
      </c>
      <c r="Q1201" s="169">
        <f t="shared" si="284"/>
        <v>-488617.50999999995</v>
      </c>
      <c r="R1201" s="169">
        <f t="shared" si="284"/>
        <v>-488617.50999999995</v>
      </c>
      <c r="S1201" s="169">
        <f t="shared" si="284"/>
        <v>0</v>
      </c>
      <c r="T1201" s="138" t="s">
        <v>39</v>
      </c>
      <c r="U1201" s="138" t="s">
        <v>39</v>
      </c>
      <c r="V1201" s="155" t="s">
        <v>39</v>
      </c>
    </row>
    <row r="1202" spans="1:22" s="48" customFormat="1" ht="45" x14ac:dyDescent="0.25">
      <c r="A1202" s="49">
        <v>1</v>
      </c>
      <c r="B1202" s="50" t="s">
        <v>1047</v>
      </c>
      <c r="C1202" s="49" t="s">
        <v>42</v>
      </c>
      <c r="D1202" s="49">
        <v>1986</v>
      </c>
      <c r="E1202" s="49" t="s">
        <v>483</v>
      </c>
      <c r="F1202" s="49" t="s">
        <v>43</v>
      </c>
      <c r="G1202" s="51">
        <v>2</v>
      </c>
      <c r="H1202" s="51">
        <v>2</v>
      </c>
      <c r="I1202" s="140">
        <v>605.70000000000005</v>
      </c>
      <c r="J1202" s="140">
        <v>553.29999999999995</v>
      </c>
      <c r="K1202" s="140">
        <v>605.70000000000005</v>
      </c>
      <c r="L1202" s="141">
        <v>22</v>
      </c>
      <c r="M1202" s="140">
        <f t="shared" ref="M1202:M1203" si="285">SUM(N1202:Q1202)</f>
        <v>74807.69</v>
      </c>
      <c r="N1202" s="140">
        <v>0</v>
      </c>
      <c r="O1202" s="140">
        <v>0</v>
      </c>
      <c r="P1202" s="140">
        <v>0</v>
      </c>
      <c r="Q1202" s="140">
        <f>'Таблица 3 '!C1193</f>
        <v>74807.69</v>
      </c>
      <c r="R1202" s="140">
        <f t="shared" ref="R1202:R1203" si="286">Q1202</f>
        <v>74807.69</v>
      </c>
      <c r="S1202" s="140">
        <v>0</v>
      </c>
      <c r="T1202" s="140" t="s">
        <v>956</v>
      </c>
      <c r="U1202" s="140" t="s">
        <v>956</v>
      </c>
      <c r="V1202" s="142" t="s">
        <v>1008</v>
      </c>
    </row>
    <row r="1203" spans="1:22" s="48" customFormat="1" ht="45" x14ac:dyDescent="0.25">
      <c r="A1203" s="49">
        <v>2</v>
      </c>
      <c r="B1203" s="50" t="s">
        <v>1048</v>
      </c>
      <c r="C1203" s="49" t="s">
        <v>42</v>
      </c>
      <c r="D1203" s="49">
        <v>1994</v>
      </c>
      <c r="E1203" s="49" t="s">
        <v>39</v>
      </c>
      <c r="F1203" s="49" t="s">
        <v>43</v>
      </c>
      <c r="G1203" s="51">
        <v>3</v>
      </c>
      <c r="H1203" s="51">
        <v>3</v>
      </c>
      <c r="I1203" s="140">
        <v>1748.9</v>
      </c>
      <c r="J1203" s="140">
        <v>1639.1</v>
      </c>
      <c r="K1203" s="140">
        <v>1639.1</v>
      </c>
      <c r="L1203" s="141">
        <v>55</v>
      </c>
      <c r="M1203" s="140">
        <f t="shared" si="285"/>
        <v>-563425.19999999995</v>
      </c>
      <c r="N1203" s="140">
        <v>0</v>
      </c>
      <c r="O1203" s="140">
        <v>0</v>
      </c>
      <c r="P1203" s="140">
        <v>0</v>
      </c>
      <c r="Q1203" s="140">
        <f>'Таблица 3 '!C1194</f>
        <v>-563425.19999999995</v>
      </c>
      <c r="R1203" s="140">
        <f t="shared" si="286"/>
        <v>-563425.19999999995</v>
      </c>
      <c r="S1203" s="140">
        <v>0</v>
      </c>
      <c r="T1203" s="140" t="s">
        <v>956</v>
      </c>
      <c r="U1203" s="140" t="s">
        <v>956</v>
      </c>
      <c r="V1203" s="142" t="s">
        <v>967</v>
      </c>
    </row>
    <row r="1204" spans="1:22" ht="30.75" customHeight="1" x14ac:dyDescent="0.25">
      <c r="A1204" s="329" t="s">
        <v>921</v>
      </c>
      <c r="B1204" s="329"/>
      <c r="C1204" s="42" t="s">
        <v>39</v>
      </c>
      <c r="D1204" s="42" t="s">
        <v>39</v>
      </c>
      <c r="E1204" s="42" t="s">
        <v>39</v>
      </c>
      <c r="F1204" s="42" t="s">
        <v>39</v>
      </c>
      <c r="G1204" s="43" t="s">
        <v>39</v>
      </c>
      <c r="H1204" s="43" t="s">
        <v>39</v>
      </c>
      <c r="I1204" s="138">
        <f t="shared" ref="I1204:S1204" si="287">SUM(I1205:I1212)</f>
        <v>43110</v>
      </c>
      <c r="J1204" s="138">
        <f t="shared" si="287"/>
        <v>32063.369999999995</v>
      </c>
      <c r="K1204" s="138">
        <f t="shared" si="287"/>
        <v>31908.869999999995</v>
      </c>
      <c r="L1204" s="139">
        <f t="shared" si="287"/>
        <v>1314</v>
      </c>
      <c r="M1204" s="138">
        <f t="shared" si="287"/>
        <v>7712675.75</v>
      </c>
      <c r="N1204" s="138">
        <f t="shared" si="287"/>
        <v>0</v>
      </c>
      <c r="O1204" s="138">
        <f t="shared" si="287"/>
        <v>0</v>
      </c>
      <c r="P1204" s="138">
        <f t="shared" si="287"/>
        <v>0</v>
      </c>
      <c r="Q1204" s="138">
        <f t="shared" si="287"/>
        <v>7712675.75</v>
      </c>
      <c r="R1204" s="138">
        <f t="shared" si="287"/>
        <v>7712675.75</v>
      </c>
      <c r="S1204" s="138">
        <f t="shared" si="287"/>
        <v>0</v>
      </c>
      <c r="T1204" s="138" t="s">
        <v>39</v>
      </c>
      <c r="U1204" s="138" t="s">
        <v>39</v>
      </c>
      <c r="V1204" s="155" t="s">
        <v>39</v>
      </c>
    </row>
    <row r="1205" spans="1:22" ht="47.25" customHeight="1" x14ac:dyDescent="0.25">
      <c r="A1205" s="49">
        <v>1</v>
      </c>
      <c r="B1205" s="50" t="s">
        <v>1049</v>
      </c>
      <c r="C1205" s="49" t="s">
        <v>51</v>
      </c>
      <c r="D1205" s="49">
        <v>1986</v>
      </c>
      <c r="E1205" s="49" t="s">
        <v>39</v>
      </c>
      <c r="F1205" s="49" t="s">
        <v>49</v>
      </c>
      <c r="G1205" s="51">
        <v>5</v>
      </c>
      <c r="H1205" s="51">
        <v>4</v>
      </c>
      <c r="I1205" s="140">
        <v>4266.6000000000004</v>
      </c>
      <c r="J1205" s="140">
        <v>3061</v>
      </c>
      <c r="K1205" s="140">
        <v>3061</v>
      </c>
      <c r="L1205" s="141">
        <v>129</v>
      </c>
      <c r="M1205" s="140">
        <f t="shared" ref="M1205:M1212" si="288">SUM(N1205:Q1205)</f>
        <v>711142</v>
      </c>
      <c r="N1205" s="140">
        <v>0</v>
      </c>
      <c r="O1205" s="140">
        <v>0</v>
      </c>
      <c r="P1205" s="140">
        <v>0</v>
      </c>
      <c r="Q1205" s="140">
        <f>'Таблица 3 '!C1196</f>
        <v>711142</v>
      </c>
      <c r="R1205" s="140">
        <f t="shared" ref="R1205:R1212" si="289">Q1205</f>
        <v>711142</v>
      </c>
      <c r="S1205" s="140">
        <v>0</v>
      </c>
      <c r="T1205" s="140" t="s">
        <v>956</v>
      </c>
      <c r="U1205" s="140" t="s">
        <v>956</v>
      </c>
      <c r="V1205" s="142">
        <v>2019</v>
      </c>
    </row>
    <row r="1206" spans="1:22" ht="60.75" customHeight="1" x14ac:dyDescent="0.25">
      <c r="A1206" s="49">
        <v>2</v>
      </c>
      <c r="B1206" s="50" t="s">
        <v>1050</v>
      </c>
      <c r="C1206" s="49" t="s">
        <v>1001</v>
      </c>
      <c r="D1206" s="49">
        <v>1986</v>
      </c>
      <c r="E1206" s="49" t="s">
        <v>39</v>
      </c>
      <c r="F1206" s="49" t="s">
        <v>49</v>
      </c>
      <c r="G1206" s="51">
        <v>5</v>
      </c>
      <c r="H1206" s="51">
        <v>3</v>
      </c>
      <c r="I1206" s="140">
        <v>4687.6000000000004</v>
      </c>
      <c r="J1206" s="140">
        <v>3274.7</v>
      </c>
      <c r="K1206" s="140">
        <v>3274.7</v>
      </c>
      <c r="L1206" s="141">
        <v>112</v>
      </c>
      <c r="M1206" s="140">
        <f t="shared" si="288"/>
        <v>1472910</v>
      </c>
      <c r="N1206" s="140">
        <v>0</v>
      </c>
      <c r="O1206" s="140">
        <v>0</v>
      </c>
      <c r="P1206" s="140">
        <v>0</v>
      </c>
      <c r="Q1206" s="140">
        <f>'Таблица 3 '!C1197</f>
        <v>1472910</v>
      </c>
      <c r="R1206" s="140">
        <f t="shared" si="289"/>
        <v>1472910</v>
      </c>
      <c r="S1206" s="140">
        <v>0</v>
      </c>
      <c r="T1206" s="140" t="s">
        <v>956</v>
      </c>
      <c r="U1206" s="140" t="s">
        <v>956</v>
      </c>
      <c r="V1206" s="142">
        <v>2021</v>
      </c>
    </row>
    <row r="1207" spans="1:22" ht="42.75" customHeight="1" x14ac:dyDescent="0.25">
      <c r="A1207" s="49">
        <v>3</v>
      </c>
      <c r="B1207" s="50" t="s">
        <v>1051</v>
      </c>
      <c r="C1207" s="49" t="s">
        <v>51</v>
      </c>
      <c r="D1207" s="49">
        <v>1988</v>
      </c>
      <c r="E1207" s="49" t="s">
        <v>39</v>
      </c>
      <c r="F1207" s="49" t="s">
        <v>49</v>
      </c>
      <c r="G1207" s="51">
        <v>5</v>
      </c>
      <c r="H1207" s="51">
        <v>3</v>
      </c>
      <c r="I1207" s="140">
        <v>4913</v>
      </c>
      <c r="J1207" s="140">
        <v>3174.1</v>
      </c>
      <c r="K1207" s="140">
        <v>3174.1</v>
      </c>
      <c r="L1207" s="141">
        <v>135</v>
      </c>
      <c r="M1207" s="140">
        <f t="shared" si="288"/>
        <v>826641.3</v>
      </c>
      <c r="N1207" s="140">
        <v>0</v>
      </c>
      <c r="O1207" s="140">
        <v>0</v>
      </c>
      <c r="P1207" s="140">
        <v>0</v>
      </c>
      <c r="Q1207" s="140">
        <f>'Таблица 3 '!C1198</f>
        <v>826641.3</v>
      </c>
      <c r="R1207" s="140">
        <f t="shared" si="289"/>
        <v>826641.3</v>
      </c>
      <c r="S1207" s="140">
        <v>0</v>
      </c>
      <c r="T1207" s="140" t="s">
        <v>956</v>
      </c>
      <c r="U1207" s="140" t="s">
        <v>956</v>
      </c>
      <c r="V1207" s="142">
        <v>2019</v>
      </c>
    </row>
    <row r="1208" spans="1:22" ht="42.75" customHeight="1" x14ac:dyDescent="0.25">
      <c r="A1208" s="49">
        <v>4</v>
      </c>
      <c r="B1208" s="50" t="s">
        <v>1052</v>
      </c>
      <c r="C1208" s="49" t="s">
        <v>51</v>
      </c>
      <c r="D1208" s="49">
        <v>1988</v>
      </c>
      <c r="E1208" s="49" t="s">
        <v>39</v>
      </c>
      <c r="F1208" s="49" t="s">
        <v>49</v>
      </c>
      <c r="G1208" s="51">
        <v>5</v>
      </c>
      <c r="H1208" s="51">
        <v>3</v>
      </c>
      <c r="I1208" s="140">
        <v>4672.8999999999996</v>
      </c>
      <c r="J1208" s="140">
        <v>3169.4</v>
      </c>
      <c r="K1208" s="140">
        <v>3169.4</v>
      </c>
      <c r="L1208" s="141">
        <v>157</v>
      </c>
      <c r="M1208" s="140">
        <f t="shared" si="288"/>
        <v>663523.77</v>
      </c>
      <c r="N1208" s="140">
        <v>0</v>
      </c>
      <c r="O1208" s="140">
        <v>0</v>
      </c>
      <c r="P1208" s="140">
        <v>0</v>
      </c>
      <c r="Q1208" s="140">
        <f>'Таблица 3 '!C1199</f>
        <v>663523.77</v>
      </c>
      <c r="R1208" s="140">
        <f t="shared" si="289"/>
        <v>663523.77</v>
      </c>
      <c r="S1208" s="140">
        <v>0</v>
      </c>
      <c r="T1208" s="140" t="s">
        <v>956</v>
      </c>
      <c r="U1208" s="140" t="s">
        <v>956</v>
      </c>
      <c r="V1208" s="142">
        <v>2018</v>
      </c>
    </row>
    <row r="1209" spans="1:22" ht="42.75" customHeight="1" x14ac:dyDescent="0.25">
      <c r="A1209" s="49">
        <v>5</v>
      </c>
      <c r="B1209" s="50" t="s">
        <v>1053</v>
      </c>
      <c r="C1209" s="49" t="s">
        <v>51</v>
      </c>
      <c r="D1209" s="49">
        <v>1986</v>
      </c>
      <c r="E1209" s="49" t="s">
        <v>39</v>
      </c>
      <c r="F1209" s="49" t="s">
        <v>49</v>
      </c>
      <c r="G1209" s="51">
        <v>5</v>
      </c>
      <c r="H1209" s="51">
        <v>3</v>
      </c>
      <c r="I1209" s="140">
        <v>4682</v>
      </c>
      <c r="J1209" s="140">
        <v>3254.9</v>
      </c>
      <c r="K1209" s="140">
        <v>3254.9</v>
      </c>
      <c r="L1209" s="141">
        <v>135</v>
      </c>
      <c r="M1209" s="140">
        <f t="shared" si="288"/>
        <v>832478</v>
      </c>
      <c r="N1209" s="140">
        <v>0</v>
      </c>
      <c r="O1209" s="140">
        <v>0</v>
      </c>
      <c r="P1209" s="140">
        <v>0</v>
      </c>
      <c r="Q1209" s="140">
        <f>'Таблица 3 '!C1200</f>
        <v>832478</v>
      </c>
      <c r="R1209" s="140">
        <f t="shared" si="289"/>
        <v>832478</v>
      </c>
      <c r="S1209" s="140">
        <v>0</v>
      </c>
      <c r="T1209" s="140" t="s">
        <v>956</v>
      </c>
      <c r="U1209" s="140" t="s">
        <v>956</v>
      </c>
      <c r="V1209" s="142">
        <v>2019</v>
      </c>
    </row>
    <row r="1210" spans="1:22" ht="42.75" customHeight="1" x14ac:dyDescent="0.25">
      <c r="A1210" s="49">
        <v>6</v>
      </c>
      <c r="B1210" s="50" t="s">
        <v>1054</v>
      </c>
      <c r="C1210" s="97" t="s">
        <v>211</v>
      </c>
      <c r="D1210" s="49">
        <v>1989</v>
      </c>
      <c r="E1210" s="97" t="s">
        <v>39</v>
      </c>
      <c r="F1210" s="49" t="s">
        <v>49</v>
      </c>
      <c r="G1210" s="99">
        <v>5</v>
      </c>
      <c r="H1210" s="51">
        <v>3</v>
      </c>
      <c r="I1210" s="153">
        <v>4365.3999999999996</v>
      </c>
      <c r="J1210" s="140">
        <v>3275.1</v>
      </c>
      <c r="K1210" s="153">
        <v>3120.6</v>
      </c>
      <c r="L1210" s="141">
        <v>150</v>
      </c>
      <c r="M1210" s="153">
        <f t="shared" si="288"/>
        <v>828435</v>
      </c>
      <c r="N1210" s="140">
        <v>0</v>
      </c>
      <c r="O1210" s="153">
        <v>0</v>
      </c>
      <c r="P1210" s="140">
        <v>0</v>
      </c>
      <c r="Q1210" s="140">
        <f>'Таблица 3 '!C1201</f>
        <v>828435</v>
      </c>
      <c r="R1210" s="140">
        <f t="shared" si="289"/>
        <v>828435</v>
      </c>
      <c r="S1210" s="153">
        <v>0</v>
      </c>
      <c r="T1210" s="140" t="s">
        <v>956</v>
      </c>
      <c r="U1210" s="153" t="s">
        <v>956</v>
      </c>
      <c r="V1210" s="142" t="s">
        <v>1055</v>
      </c>
    </row>
    <row r="1211" spans="1:22" ht="42.75" customHeight="1" x14ac:dyDescent="0.25">
      <c r="A1211" s="49">
        <v>7</v>
      </c>
      <c r="B1211" s="50" t="s">
        <v>1056</v>
      </c>
      <c r="C1211" s="49" t="s">
        <v>51</v>
      </c>
      <c r="D1211" s="49">
        <v>1993</v>
      </c>
      <c r="E1211" s="49" t="s">
        <v>39</v>
      </c>
      <c r="F1211" s="49" t="s">
        <v>49</v>
      </c>
      <c r="G1211" s="51">
        <v>9</v>
      </c>
      <c r="H1211" s="51">
        <v>4</v>
      </c>
      <c r="I1211" s="140">
        <v>11012.5</v>
      </c>
      <c r="J1211" s="140">
        <v>9974.67</v>
      </c>
      <c r="K1211" s="140">
        <v>9974.67</v>
      </c>
      <c r="L1211" s="141">
        <v>367</v>
      </c>
      <c r="M1211" s="140">
        <f t="shared" si="288"/>
        <v>1550904.68</v>
      </c>
      <c r="N1211" s="140">
        <v>0</v>
      </c>
      <c r="O1211" s="140">
        <v>0</v>
      </c>
      <c r="P1211" s="140">
        <v>0</v>
      </c>
      <c r="Q1211" s="140">
        <f>'Таблица 3 '!C1202</f>
        <v>1550904.68</v>
      </c>
      <c r="R1211" s="140">
        <f t="shared" si="289"/>
        <v>1550904.68</v>
      </c>
      <c r="S1211" s="140">
        <v>0</v>
      </c>
      <c r="T1211" s="140" t="s">
        <v>956</v>
      </c>
      <c r="U1211" s="140" t="s">
        <v>956</v>
      </c>
      <c r="V1211" s="142">
        <v>2018</v>
      </c>
    </row>
    <row r="1212" spans="1:22" ht="42.75" customHeight="1" x14ac:dyDescent="0.25">
      <c r="A1212" s="49">
        <v>8</v>
      </c>
      <c r="B1212" s="50" t="s">
        <v>1057</v>
      </c>
      <c r="C1212" s="49" t="s">
        <v>51</v>
      </c>
      <c r="D1212" s="49">
        <v>1986</v>
      </c>
      <c r="E1212" s="49" t="s">
        <v>39</v>
      </c>
      <c r="F1212" s="49" t="s">
        <v>49</v>
      </c>
      <c r="G1212" s="51">
        <v>5</v>
      </c>
      <c r="H1212" s="51">
        <v>3</v>
      </c>
      <c r="I1212" s="140">
        <v>4510</v>
      </c>
      <c r="J1212" s="140">
        <v>2879.5</v>
      </c>
      <c r="K1212" s="140">
        <v>2879.5</v>
      </c>
      <c r="L1212" s="141">
        <v>129</v>
      </c>
      <c r="M1212" s="140">
        <f t="shared" si="288"/>
        <v>826641</v>
      </c>
      <c r="N1212" s="140">
        <v>0</v>
      </c>
      <c r="O1212" s="140">
        <v>0</v>
      </c>
      <c r="P1212" s="140">
        <v>0</v>
      </c>
      <c r="Q1212" s="140">
        <f>'Таблица 3 '!C1203</f>
        <v>826641</v>
      </c>
      <c r="R1212" s="140">
        <f t="shared" si="289"/>
        <v>826641</v>
      </c>
      <c r="S1212" s="140">
        <v>0</v>
      </c>
      <c r="T1212" s="140" t="s">
        <v>956</v>
      </c>
      <c r="U1212" s="140" t="s">
        <v>956</v>
      </c>
      <c r="V1212" s="142">
        <v>2019</v>
      </c>
    </row>
    <row r="1213" spans="1:22" s="58" customFormat="1" ht="27.75" customHeight="1" x14ac:dyDescent="0.25">
      <c r="A1213" s="329" t="s">
        <v>745</v>
      </c>
      <c r="B1213" s="329"/>
      <c r="C1213" s="43" t="s">
        <v>38</v>
      </c>
      <c r="D1213" s="43" t="s">
        <v>38</v>
      </c>
      <c r="E1213" s="43" t="s">
        <v>38</v>
      </c>
      <c r="F1213" s="42" t="s">
        <v>38</v>
      </c>
      <c r="G1213" s="43" t="s">
        <v>38</v>
      </c>
      <c r="H1213" s="43" t="s">
        <v>38</v>
      </c>
      <c r="I1213" s="170">
        <f t="shared" ref="I1213:S1213" si="290">I1214</f>
        <v>4532.8999999999996</v>
      </c>
      <c r="J1213" s="170">
        <f t="shared" si="290"/>
        <v>3573.2</v>
      </c>
      <c r="K1213" s="170">
        <f t="shared" si="290"/>
        <v>3573.2</v>
      </c>
      <c r="L1213" s="171">
        <f t="shared" si="290"/>
        <v>45</v>
      </c>
      <c r="M1213" s="170">
        <f t="shared" si="290"/>
        <v>1394400</v>
      </c>
      <c r="N1213" s="170">
        <f t="shared" si="290"/>
        <v>0</v>
      </c>
      <c r="O1213" s="170">
        <f t="shared" si="290"/>
        <v>0</v>
      </c>
      <c r="P1213" s="170">
        <f t="shared" si="290"/>
        <v>0</v>
      </c>
      <c r="Q1213" s="170">
        <f t="shared" si="290"/>
        <v>1394400</v>
      </c>
      <c r="R1213" s="170">
        <f t="shared" si="290"/>
        <v>1394400</v>
      </c>
      <c r="S1213" s="170">
        <f t="shared" si="290"/>
        <v>0</v>
      </c>
      <c r="T1213" s="47" t="s">
        <v>39</v>
      </c>
      <c r="U1213" s="47" t="s">
        <v>39</v>
      </c>
      <c r="V1213" s="47" t="s">
        <v>39</v>
      </c>
    </row>
    <row r="1214" spans="1:22" s="58" customFormat="1" ht="60" customHeight="1" x14ac:dyDescent="0.25">
      <c r="A1214" s="51">
        <v>1</v>
      </c>
      <c r="B1214" s="50" t="s">
        <v>746</v>
      </c>
      <c r="C1214" s="172" t="s">
        <v>1001</v>
      </c>
      <c r="D1214" s="173" t="s">
        <v>1058</v>
      </c>
      <c r="E1214" s="43" t="s">
        <v>38</v>
      </c>
      <c r="F1214" s="173" t="s">
        <v>64</v>
      </c>
      <c r="G1214" s="174">
        <v>5</v>
      </c>
      <c r="H1214" s="174">
        <v>5</v>
      </c>
      <c r="I1214" s="175">
        <v>4532.8999999999996</v>
      </c>
      <c r="J1214" s="175">
        <v>3573.2</v>
      </c>
      <c r="K1214" s="175">
        <v>3573.2</v>
      </c>
      <c r="L1214" s="176">
        <v>45</v>
      </c>
      <c r="M1214" s="52">
        <f>SUM(N1214:Q1214)</f>
        <v>1394400</v>
      </c>
      <c r="N1214" s="52">
        <v>0</v>
      </c>
      <c r="O1214" s="52">
        <v>0</v>
      </c>
      <c r="P1214" s="52">
        <v>0</v>
      </c>
      <c r="Q1214" s="52">
        <f>'Таблица 3 '!C1205</f>
        <v>1394400</v>
      </c>
      <c r="R1214" s="52">
        <f>Q1214</f>
        <v>1394400</v>
      </c>
      <c r="S1214" s="52">
        <v>0</v>
      </c>
      <c r="T1214" s="140" t="s">
        <v>956</v>
      </c>
      <c r="U1214" s="140" t="s">
        <v>956</v>
      </c>
      <c r="V1214" s="61" t="s">
        <v>1008</v>
      </c>
    </row>
    <row r="1215" spans="1:22" s="40" customFormat="1" ht="27" customHeight="1" x14ac:dyDescent="0.25">
      <c r="A1215" s="329" t="s">
        <v>749</v>
      </c>
      <c r="B1215" s="329"/>
      <c r="C1215" s="42" t="s">
        <v>38</v>
      </c>
      <c r="D1215" s="42" t="s">
        <v>38</v>
      </c>
      <c r="E1215" s="42" t="s">
        <v>38</v>
      </c>
      <c r="F1215" s="42" t="s">
        <v>38</v>
      </c>
      <c r="G1215" s="43" t="s">
        <v>38</v>
      </c>
      <c r="H1215" s="43" t="s">
        <v>38</v>
      </c>
      <c r="I1215" s="138">
        <f>I1216+SUM(I1218:I1222)</f>
        <v>14550</v>
      </c>
      <c r="J1215" s="138">
        <f>J1216+SUM(J1218:J1222)</f>
        <v>13756.5</v>
      </c>
      <c r="K1215" s="138">
        <f>K1216+SUM(K1218:K1222)</f>
        <v>13026.4</v>
      </c>
      <c r="L1215" s="139">
        <f>L1216+SUM(L1218:L1222)</f>
        <v>462</v>
      </c>
      <c r="M1215" s="138">
        <f t="shared" ref="M1215:S1215" si="291">SUM(M1216:M1222)</f>
        <v>2980781</v>
      </c>
      <c r="N1215" s="138">
        <f t="shared" si="291"/>
        <v>0</v>
      </c>
      <c r="O1215" s="138">
        <f t="shared" si="291"/>
        <v>0</v>
      </c>
      <c r="P1215" s="138">
        <f t="shared" si="291"/>
        <v>0</v>
      </c>
      <c r="Q1215" s="138">
        <f t="shared" si="291"/>
        <v>2980781</v>
      </c>
      <c r="R1215" s="138">
        <f t="shared" si="291"/>
        <v>2980781</v>
      </c>
      <c r="S1215" s="138">
        <f t="shared" si="291"/>
        <v>0</v>
      </c>
      <c r="T1215" s="138" t="s">
        <v>39</v>
      </c>
      <c r="U1215" s="138" t="s">
        <v>39</v>
      </c>
      <c r="V1215" s="155" t="s">
        <v>39</v>
      </c>
    </row>
    <row r="1216" spans="1:22" s="48" customFormat="1" ht="42" customHeight="1" x14ac:dyDescent="0.25">
      <c r="A1216" s="49">
        <v>1</v>
      </c>
      <c r="B1216" s="50" t="s">
        <v>1059</v>
      </c>
      <c r="C1216" s="49" t="s">
        <v>51</v>
      </c>
      <c r="D1216" s="49">
        <v>1984</v>
      </c>
      <c r="E1216" s="49" t="s">
        <v>39</v>
      </c>
      <c r="F1216" s="49" t="s">
        <v>43</v>
      </c>
      <c r="G1216" s="51">
        <v>6</v>
      </c>
      <c r="H1216" s="51">
        <v>6</v>
      </c>
      <c r="I1216" s="140">
        <v>4813</v>
      </c>
      <c r="J1216" s="140">
        <v>4813</v>
      </c>
      <c r="K1216" s="140">
        <v>4119.8999999999996</v>
      </c>
      <c r="L1216" s="141">
        <v>146</v>
      </c>
      <c r="M1216" s="140">
        <f t="shared" ref="M1216:M1222" si="292">SUM(N1216:Q1216)</f>
        <v>638935</v>
      </c>
      <c r="N1216" s="140">
        <v>0</v>
      </c>
      <c r="O1216" s="140">
        <v>0</v>
      </c>
      <c r="P1216" s="140">
        <v>0</v>
      </c>
      <c r="Q1216" s="140">
        <f>'Таблица 3 '!C1207</f>
        <v>638935</v>
      </c>
      <c r="R1216" s="140">
        <f t="shared" ref="R1216:R1222" si="293">Q1216</f>
        <v>638935</v>
      </c>
      <c r="S1216" s="140">
        <v>0</v>
      </c>
      <c r="T1216" s="140" t="s">
        <v>956</v>
      </c>
      <c r="U1216" s="140" t="s">
        <v>956</v>
      </c>
      <c r="V1216" s="142" t="s">
        <v>967</v>
      </c>
    </row>
    <row r="1217" spans="1:23" s="48" customFormat="1" ht="42" customHeight="1" x14ac:dyDescent="0.25">
      <c r="A1217" s="49"/>
      <c r="B1217" s="50" t="s">
        <v>1059</v>
      </c>
      <c r="C1217" s="49" t="s">
        <v>51</v>
      </c>
      <c r="D1217" s="49">
        <v>1984</v>
      </c>
      <c r="E1217" s="49" t="s">
        <v>39</v>
      </c>
      <c r="F1217" s="49" t="s">
        <v>43</v>
      </c>
      <c r="G1217" s="51">
        <v>6</v>
      </c>
      <c r="H1217" s="51">
        <v>6</v>
      </c>
      <c r="I1217" s="140">
        <v>4813</v>
      </c>
      <c r="J1217" s="140">
        <v>4813</v>
      </c>
      <c r="K1217" s="140">
        <v>4119.8999999999996</v>
      </c>
      <c r="L1217" s="141">
        <v>146</v>
      </c>
      <c r="M1217" s="140">
        <f t="shared" si="292"/>
        <v>-638935</v>
      </c>
      <c r="N1217" s="140">
        <v>0</v>
      </c>
      <c r="O1217" s="140">
        <v>0</v>
      </c>
      <c r="P1217" s="140">
        <v>0</v>
      </c>
      <c r="Q1217" s="140">
        <f>'Таблица 3 '!C1208</f>
        <v>-638935</v>
      </c>
      <c r="R1217" s="140">
        <f t="shared" si="293"/>
        <v>-638935</v>
      </c>
      <c r="S1217" s="140">
        <v>0</v>
      </c>
      <c r="T1217" s="140" t="s">
        <v>956</v>
      </c>
      <c r="U1217" s="140" t="s">
        <v>956</v>
      </c>
      <c r="V1217" s="142" t="s">
        <v>967</v>
      </c>
    </row>
    <row r="1218" spans="1:23" s="48" customFormat="1" ht="42" customHeight="1" x14ac:dyDescent="0.25">
      <c r="A1218" s="49">
        <v>2</v>
      </c>
      <c r="B1218" s="50" t="s">
        <v>1060</v>
      </c>
      <c r="C1218" s="49" t="s">
        <v>51</v>
      </c>
      <c r="D1218" s="49">
        <v>1987</v>
      </c>
      <c r="E1218" s="49" t="s">
        <v>39</v>
      </c>
      <c r="F1218" s="49" t="s">
        <v>43</v>
      </c>
      <c r="G1218" s="51">
        <v>5</v>
      </c>
      <c r="H1218" s="51">
        <v>5</v>
      </c>
      <c r="I1218" s="140">
        <v>3040</v>
      </c>
      <c r="J1218" s="140">
        <v>2973.2</v>
      </c>
      <c r="K1218" s="140">
        <v>2936.2</v>
      </c>
      <c r="L1218" s="141">
        <v>117</v>
      </c>
      <c r="M1218" s="140">
        <f t="shared" si="292"/>
        <v>1325962</v>
      </c>
      <c r="N1218" s="140">
        <v>0</v>
      </c>
      <c r="O1218" s="140">
        <v>0</v>
      </c>
      <c r="P1218" s="140">
        <v>0</v>
      </c>
      <c r="Q1218" s="140">
        <f>'Таблица 3 '!C1209</f>
        <v>1325962</v>
      </c>
      <c r="R1218" s="140">
        <f t="shared" si="293"/>
        <v>1325962</v>
      </c>
      <c r="S1218" s="140">
        <v>0</v>
      </c>
      <c r="T1218" s="140" t="s">
        <v>956</v>
      </c>
      <c r="U1218" s="140" t="s">
        <v>956</v>
      </c>
      <c r="V1218" s="142" t="s">
        <v>963</v>
      </c>
    </row>
    <row r="1219" spans="1:23" s="48" customFormat="1" ht="45" customHeight="1" x14ac:dyDescent="0.25">
      <c r="A1219" s="49">
        <v>3</v>
      </c>
      <c r="B1219" s="50" t="s">
        <v>1061</v>
      </c>
      <c r="C1219" s="49" t="s">
        <v>51</v>
      </c>
      <c r="D1219" s="49">
        <v>1993</v>
      </c>
      <c r="E1219" s="49" t="s">
        <v>39</v>
      </c>
      <c r="F1219" s="49" t="s">
        <v>43</v>
      </c>
      <c r="G1219" s="51">
        <v>3</v>
      </c>
      <c r="H1219" s="51">
        <v>3</v>
      </c>
      <c r="I1219" s="140">
        <v>2055</v>
      </c>
      <c r="J1219" s="140">
        <v>1865.2</v>
      </c>
      <c r="K1219" s="140">
        <v>1865.2</v>
      </c>
      <c r="L1219" s="141">
        <v>51</v>
      </c>
      <c r="M1219" s="140">
        <f t="shared" si="292"/>
        <v>602188</v>
      </c>
      <c r="N1219" s="140">
        <v>0</v>
      </c>
      <c r="O1219" s="140">
        <v>0</v>
      </c>
      <c r="P1219" s="140">
        <v>0</v>
      </c>
      <c r="Q1219" s="140">
        <f>'Таблица 3 '!C1210</f>
        <v>602188</v>
      </c>
      <c r="R1219" s="140">
        <f t="shared" si="293"/>
        <v>602188</v>
      </c>
      <c r="S1219" s="140">
        <v>0</v>
      </c>
      <c r="T1219" s="140" t="s">
        <v>956</v>
      </c>
      <c r="U1219" s="140" t="s">
        <v>956</v>
      </c>
      <c r="V1219" s="142" t="s">
        <v>967</v>
      </c>
    </row>
    <row r="1220" spans="1:23" s="48" customFormat="1" ht="45" customHeight="1" x14ac:dyDescent="0.25">
      <c r="A1220" s="49">
        <v>4</v>
      </c>
      <c r="B1220" s="50" t="s">
        <v>1062</v>
      </c>
      <c r="C1220" s="49" t="s">
        <v>51</v>
      </c>
      <c r="D1220" s="49">
        <v>1978</v>
      </c>
      <c r="E1220" s="49" t="s">
        <v>39</v>
      </c>
      <c r="F1220" s="49" t="s">
        <v>313</v>
      </c>
      <c r="G1220" s="51">
        <v>2</v>
      </c>
      <c r="H1220" s="51">
        <v>2</v>
      </c>
      <c r="I1220" s="140">
        <v>636</v>
      </c>
      <c r="J1220" s="140">
        <v>580.6</v>
      </c>
      <c r="K1220" s="140">
        <v>580.6</v>
      </c>
      <c r="L1220" s="141">
        <v>18</v>
      </c>
      <c r="M1220" s="140">
        <f t="shared" si="292"/>
        <v>43547</v>
      </c>
      <c r="N1220" s="140">
        <v>0</v>
      </c>
      <c r="O1220" s="140">
        <v>0</v>
      </c>
      <c r="P1220" s="140">
        <v>0</v>
      </c>
      <c r="Q1220" s="140">
        <f>'Таблица 3 '!C1211</f>
        <v>43547</v>
      </c>
      <c r="R1220" s="140">
        <f t="shared" si="293"/>
        <v>43547</v>
      </c>
      <c r="S1220" s="140">
        <v>0</v>
      </c>
      <c r="T1220" s="140" t="s">
        <v>956</v>
      </c>
      <c r="U1220" s="140" t="s">
        <v>956</v>
      </c>
      <c r="V1220" s="142" t="s">
        <v>963</v>
      </c>
    </row>
    <row r="1221" spans="1:23" s="48" customFormat="1" ht="45" customHeight="1" x14ac:dyDescent="0.25">
      <c r="A1221" s="49">
        <v>5</v>
      </c>
      <c r="B1221" s="50" t="s">
        <v>1063</v>
      </c>
      <c r="C1221" s="49" t="s">
        <v>51</v>
      </c>
      <c r="D1221" s="49">
        <v>1997</v>
      </c>
      <c r="E1221" s="49" t="s">
        <v>39</v>
      </c>
      <c r="F1221" s="49" t="s">
        <v>43</v>
      </c>
      <c r="G1221" s="51">
        <v>5</v>
      </c>
      <c r="H1221" s="51">
        <v>5</v>
      </c>
      <c r="I1221" s="140">
        <v>3198</v>
      </c>
      <c r="J1221" s="140">
        <v>2780.7</v>
      </c>
      <c r="K1221" s="140">
        <v>2780.7</v>
      </c>
      <c r="L1221" s="141">
        <v>97</v>
      </c>
      <c r="M1221" s="140">
        <f t="shared" si="292"/>
        <v>894302</v>
      </c>
      <c r="N1221" s="140">
        <v>0</v>
      </c>
      <c r="O1221" s="140">
        <v>0</v>
      </c>
      <c r="P1221" s="140">
        <v>0</v>
      </c>
      <c r="Q1221" s="140">
        <f>'Таблица 3 '!C1212</f>
        <v>894302</v>
      </c>
      <c r="R1221" s="140">
        <f t="shared" si="293"/>
        <v>894302</v>
      </c>
      <c r="S1221" s="140">
        <v>0</v>
      </c>
      <c r="T1221" s="140" t="s">
        <v>956</v>
      </c>
      <c r="U1221" s="140" t="s">
        <v>956</v>
      </c>
      <c r="V1221" s="142" t="s">
        <v>967</v>
      </c>
    </row>
    <row r="1222" spans="1:23" s="48" customFormat="1" ht="45" customHeight="1" x14ac:dyDescent="0.25">
      <c r="A1222" s="49">
        <v>6</v>
      </c>
      <c r="B1222" s="50" t="s">
        <v>1064</v>
      </c>
      <c r="C1222" s="49" t="s">
        <v>51</v>
      </c>
      <c r="D1222" s="49">
        <v>1973</v>
      </c>
      <c r="E1222" s="49" t="s">
        <v>39</v>
      </c>
      <c r="F1222" s="49" t="s">
        <v>313</v>
      </c>
      <c r="G1222" s="51">
        <v>2</v>
      </c>
      <c r="H1222" s="51">
        <v>2</v>
      </c>
      <c r="I1222" s="140">
        <v>808</v>
      </c>
      <c r="J1222" s="140">
        <v>743.8</v>
      </c>
      <c r="K1222" s="140">
        <v>743.8</v>
      </c>
      <c r="L1222" s="141">
        <v>33</v>
      </c>
      <c r="M1222" s="140">
        <f t="shared" si="292"/>
        <v>114782</v>
      </c>
      <c r="N1222" s="140">
        <v>0</v>
      </c>
      <c r="O1222" s="140">
        <v>0</v>
      </c>
      <c r="P1222" s="140">
        <v>0</v>
      </c>
      <c r="Q1222" s="140">
        <f>'Таблица 3 '!C1213</f>
        <v>114782</v>
      </c>
      <c r="R1222" s="140">
        <f t="shared" si="293"/>
        <v>114782</v>
      </c>
      <c r="S1222" s="140">
        <v>0</v>
      </c>
      <c r="T1222" s="140" t="s">
        <v>956</v>
      </c>
      <c r="U1222" s="140" t="s">
        <v>956</v>
      </c>
      <c r="V1222" s="142" t="s">
        <v>963</v>
      </c>
    </row>
    <row r="1223" spans="1:23" s="40" customFormat="1" ht="25.15" customHeight="1" x14ac:dyDescent="0.25">
      <c r="A1223" s="329" t="s">
        <v>756</v>
      </c>
      <c r="B1223" s="329"/>
      <c r="C1223" s="177" t="s">
        <v>38</v>
      </c>
      <c r="D1223" s="177" t="s">
        <v>38</v>
      </c>
      <c r="E1223" s="177" t="s">
        <v>38</v>
      </c>
      <c r="F1223" s="177" t="s">
        <v>38</v>
      </c>
      <c r="G1223" s="178" t="s">
        <v>38</v>
      </c>
      <c r="H1223" s="178" t="s">
        <v>38</v>
      </c>
      <c r="I1223" s="179">
        <f t="shared" ref="I1223:S1223" si="294">SUM(I1224:I1234)</f>
        <v>32335.399999999998</v>
      </c>
      <c r="J1223" s="179">
        <f t="shared" si="294"/>
        <v>26956.679999999997</v>
      </c>
      <c r="K1223" s="179">
        <f t="shared" si="294"/>
        <v>25809.280000000002</v>
      </c>
      <c r="L1223" s="180">
        <f t="shared" si="294"/>
        <v>1100</v>
      </c>
      <c r="M1223" s="179">
        <f t="shared" si="294"/>
        <v>6261554.2299999995</v>
      </c>
      <c r="N1223" s="179">
        <f t="shared" si="294"/>
        <v>0</v>
      </c>
      <c r="O1223" s="179">
        <f t="shared" si="294"/>
        <v>0</v>
      </c>
      <c r="P1223" s="179">
        <f t="shared" si="294"/>
        <v>0</v>
      </c>
      <c r="Q1223" s="179">
        <f t="shared" si="294"/>
        <v>6261554.2299999995</v>
      </c>
      <c r="R1223" s="179">
        <f t="shared" si="294"/>
        <v>6261554.2299999995</v>
      </c>
      <c r="S1223" s="179">
        <f t="shared" si="294"/>
        <v>0</v>
      </c>
      <c r="T1223" s="179" t="s">
        <v>38</v>
      </c>
      <c r="U1223" s="179" t="s">
        <v>38</v>
      </c>
      <c r="V1223" s="181" t="s">
        <v>38</v>
      </c>
    </row>
    <row r="1224" spans="1:23" s="182" customFormat="1" ht="45.75" customHeight="1" x14ac:dyDescent="0.25">
      <c r="A1224" s="49">
        <v>1</v>
      </c>
      <c r="B1224" s="183" t="s">
        <v>1065</v>
      </c>
      <c r="C1224" s="123" t="s">
        <v>211</v>
      </c>
      <c r="D1224" s="123">
        <v>1983</v>
      </c>
      <c r="E1224" s="123" t="s">
        <v>38</v>
      </c>
      <c r="F1224" s="123" t="s">
        <v>49</v>
      </c>
      <c r="G1224" s="125">
        <v>5</v>
      </c>
      <c r="H1224" s="125">
        <v>5</v>
      </c>
      <c r="I1224" s="164">
        <v>3737.1</v>
      </c>
      <c r="J1224" s="164">
        <v>3655.1</v>
      </c>
      <c r="K1224" s="164">
        <v>3245.6</v>
      </c>
      <c r="L1224" s="184">
        <v>178</v>
      </c>
      <c r="M1224" s="164">
        <f t="shared" ref="M1224:M1234" si="295">SUM(N1224:Q1224)</f>
        <v>1088243</v>
      </c>
      <c r="N1224" s="164">
        <v>0</v>
      </c>
      <c r="O1224" s="164">
        <v>0</v>
      </c>
      <c r="P1224" s="164">
        <v>0</v>
      </c>
      <c r="Q1224" s="164">
        <f>'Таблица 3 '!C1215</f>
        <v>1088243</v>
      </c>
      <c r="R1224" s="164">
        <f t="shared" ref="R1224:R1234" si="296">Q1224</f>
        <v>1088243</v>
      </c>
      <c r="S1224" s="164">
        <v>0</v>
      </c>
      <c r="T1224" s="164" t="s">
        <v>956</v>
      </c>
      <c r="U1224" s="164" t="s">
        <v>956</v>
      </c>
      <c r="V1224" s="185">
        <v>2018</v>
      </c>
    </row>
    <row r="1225" spans="1:23" s="182" customFormat="1" ht="45.75" customHeight="1" x14ac:dyDescent="0.25">
      <c r="A1225" s="49">
        <v>2</v>
      </c>
      <c r="B1225" s="183" t="s">
        <v>1066</v>
      </c>
      <c r="C1225" s="123" t="s">
        <v>211</v>
      </c>
      <c r="D1225" s="123">
        <v>1974</v>
      </c>
      <c r="E1225" s="123" t="s">
        <v>38</v>
      </c>
      <c r="F1225" s="123" t="s">
        <v>49</v>
      </c>
      <c r="G1225" s="125">
        <v>5</v>
      </c>
      <c r="H1225" s="125">
        <v>4</v>
      </c>
      <c r="I1225" s="164">
        <v>3992.8</v>
      </c>
      <c r="J1225" s="164">
        <v>3194.24</v>
      </c>
      <c r="K1225" s="164">
        <v>3355.4</v>
      </c>
      <c r="L1225" s="184">
        <v>145</v>
      </c>
      <c r="M1225" s="164">
        <f t="shared" si="295"/>
        <v>1190383</v>
      </c>
      <c r="N1225" s="164">
        <v>0</v>
      </c>
      <c r="O1225" s="164">
        <v>0</v>
      </c>
      <c r="P1225" s="164">
        <v>0</v>
      </c>
      <c r="Q1225" s="164">
        <f>'Таблица 3 '!C1216</f>
        <v>1190383</v>
      </c>
      <c r="R1225" s="164">
        <f t="shared" si="296"/>
        <v>1190383</v>
      </c>
      <c r="S1225" s="164">
        <v>0</v>
      </c>
      <c r="T1225" s="164" t="s">
        <v>956</v>
      </c>
      <c r="U1225" s="164" t="s">
        <v>956</v>
      </c>
      <c r="V1225" s="185">
        <v>2019</v>
      </c>
    </row>
    <row r="1226" spans="1:23" s="182" customFormat="1" ht="45.75" customHeight="1" x14ac:dyDescent="0.25">
      <c r="A1226" s="49">
        <v>3</v>
      </c>
      <c r="B1226" s="183" t="s">
        <v>1067</v>
      </c>
      <c r="C1226" s="123" t="s">
        <v>211</v>
      </c>
      <c r="D1226" s="123">
        <v>1975</v>
      </c>
      <c r="E1226" s="123" t="s">
        <v>38</v>
      </c>
      <c r="F1226" s="123" t="s">
        <v>49</v>
      </c>
      <c r="G1226" s="125">
        <v>5</v>
      </c>
      <c r="H1226" s="125">
        <v>4</v>
      </c>
      <c r="I1226" s="164">
        <v>3907.2</v>
      </c>
      <c r="J1226" s="164">
        <v>3125.76</v>
      </c>
      <c r="K1226" s="164">
        <v>3436.2</v>
      </c>
      <c r="L1226" s="184">
        <v>104</v>
      </c>
      <c r="M1226" s="164">
        <f t="shared" si="295"/>
        <v>1040000</v>
      </c>
      <c r="N1226" s="164">
        <v>0</v>
      </c>
      <c r="O1226" s="164">
        <v>0</v>
      </c>
      <c r="P1226" s="164">
        <v>0</v>
      </c>
      <c r="Q1226" s="164">
        <f>'Таблица 3 '!C1217</f>
        <v>1040000</v>
      </c>
      <c r="R1226" s="164">
        <f t="shared" si="296"/>
        <v>1040000</v>
      </c>
      <c r="S1226" s="164">
        <v>0</v>
      </c>
      <c r="T1226" s="164" t="s">
        <v>956</v>
      </c>
      <c r="U1226" s="164" t="s">
        <v>956</v>
      </c>
      <c r="V1226" s="185">
        <v>2018</v>
      </c>
    </row>
    <row r="1227" spans="1:23" s="48" customFormat="1" ht="42.75" customHeight="1" x14ac:dyDescent="0.25">
      <c r="A1227" s="49">
        <v>4</v>
      </c>
      <c r="B1227" s="50" t="s">
        <v>757</v>
      </c>
      <c r="C1227" s="109" t="s">
        <v>51</v>
      </c>
      <c r="D1227" s="109">
        <v>1980</v>
      </c>
      <c r="E1227" s="109">
        <v>2022</v>
      </c>
      <c r="F1227" s="109" t="s">
        <v>49</v>
      </c>
      <c r="G1227" s="110">
        <v>5</v>
      </c>
      <c r="H1227" s="110">
        <v>6</v>
      </c>
      <c r="I1227" s="162">
        <v>4860.3999999999996</v>
      </c>
      <c r="J1227" s="162">
        <v>4371.8999999999996</v>
      </c>
      <c r="K1227" s="162">
        <v>3809.7</v>
      </c>
      <c r="L1227" s="163">
        <v>130</v>
      </c>
      <c r="M1227" s="162">
        <f t="shared" si="295"/>
        <v>1297499.6000000001</v>
      </c>
      <c r="N1227" s="162">
        <v>0</v>
      </c>
      <c r="O1227" s="162">
        <v>0</v>
      </c>
      <c r="P1227" s="162">
        <v>0</v>
      </c>
      <c r="Q1227" s="162">
        <f>'Таблица 3 '!C1218</f>
        <v>1297499.6000000001</v>
      </c>
      <c r="R1227" s="162">
        <f t="shared" si="296"/>
        <v>1297499.6000000001</v>
      </c>
      <c r="S1227" s="162">
        <v>0</v>
      </c>
      <c r="T1227" s="162" t="s">
        <v>956</v>
      </c>
      <c r="U1227" s="162" t="s">
        <v>956</v>
      </c>
      <c r="V1227" s="166">
        <v>2020</v>
      </c>
    </row>
    <row r="1228" spans="1:23" s="48" customFormat="1" ht="45" x14ac:dyDescent="0.25">
      <c r="A1228" s="49">
        <v>5</v>
      </c>
      <c r="B1228" s="113" t="s">
        <v>1068</v>
      </c>
      <c r="C1228" s="72" t="s">
        <v>42</v>
      </c>
      <c r="D1228" s="72">
        <v>1956</v>
      </c>
      <c r="E1228" s="72" t="s">
        <v>38</v>
      </c>
      <c r="F1228" s="72" t="s">
        <v>43</v>
      </c>
      <c r="G1228" s="74">
        <v>2</v>
      </c>
      <c r="H1228" s="74">
        <v>2</v>
      </c>
      <c r="I1228" s="156">
        <v>855.5</v>
      </c>
      <c r="J1228" s="156">
        <v>855.5</v>
      </c>
      <c r="K1228" s="156">
        <v>855.5</v>
      </c>
      <c r="L1228" s="157">
        <v>15</v>
      </c>
      <c r="M1228" s="156">
        <f t="shared" si="295"/>
        <v>-196453.2</v>
      </c>
      <c r="N1228" s="156">
        <v>0</v>
      </c>
      <c r="O1228" s="156">
        <v>0</v>
      </c>
      <c r="P1228" s="156">
        <v>0</v>
      </c>
      <c r="Q1228" s="156">
        <f>'Таблица 3 '!C1219</f>
        <v>-196453.2</v>
      </c>
      <c r="R1228" s="156">
        <f t="shared" si="296"/>
        <v>-196453.2</v>
      </c>
      <c r="S1228" s="156">
        <v>0</v>
      </c>
      <c r="T1228" s="156" t="s">
        <v>956</v>
      </c>
      <c r="U1228" s="156" t="s">
        <v>956</v>
      </c>
      <c r="V1228" s="158" t="s">
        <v>1033</v>
      </c>
    </row>
    <row r="1229" spans="1:23" s="48" customFormat="1" ht="45" x14ac:dyDescent="0.25">
      <c r="A1229" s="49">
        <v>6</v>
      </c>
      <c r="B1229" s="124" t="s">
        <v>1069</v>
      </c>
      <c r="C1229" s="123" t="s">
        <v>42</v>
      </c>
      <c r="D1229" s="123">
        <v>1971</v>
      </c>
      <c r="E1229" s="123" t="s">
        <v>39</v>
      </c>
      <c r="F1229" s="123" t="s">
        <v>43</v>
      </c>
      <c r="G1229" s="125">
        <v>2</v>
      </c>
      <c r="H1229" s="125">
        <v>1</v>
      </c>
      <c r="I1229" s="164">
        <v>335.9</v>
      </c>
      <c r="J1229" s="164">
        <v>335.9</v>
      </c>
      <c r="K1229" s="164">
        <v>335.9</v>
      </c>
      <c r="L1229" s="184">
        <v>17</v>
      </c>
      <c r="M1229" s="164">
        <f t="shared" si="295"/>
        <v>61083.6</v>
      </c>
      <c r="N1229" s="164">
        <v>0</v>
      </c>
      <c r="O1229" s="164">
        <v>0</v>
      </c>
      <c r="P1229" s="164">
        <v>0</v>
      </c>
      <c r="Q1229" s="164">
        <f>'Таблица 3 '!C1220</f>
        <v>61083.6</v>
      </c>
      <c r="R1229" s="164">
        <f t="shared" si="296"/>
        <v>61083.6</v>
      </c>
      <c r="S1229" s="164">
        <v>0</v>
      </c>
      <c r="T1229" s="164" t="s">
        <v>956</v>
      </c>
      <c r="U1229" s="164" t="s">
        <v>956</v>
      </c>
      <c r="V1229" s="185">
        <v>2021</v>
      </c>
    </row>
    <row r="1230" spans="1:23" s="48" customFormat="1" ht="48" customHeight="1" x14ac:dyDescent="0.25">
      <c r="A1230" s="49">
        <v>7</v>
      </c>
      <c r="B1230" s="186" t="s">
        <v>451</v>
      </c>
      <c r="C1230" s="187" t="s">
        <v>51</v>
      </c>
      <c r="D1230" s="187">
        <v>1980</v>
      </c>
      <c r="E1230" s="187">
        <v>2022</v>
      </c>
      <c r="F1230" s="187" t="s">
        <v>49</v>
      </c>
      <c r="G1230" s="188">
        <v>5</v>
      </c>
      <c r="H1230" s="188">
        <v>5</v>
      </c>
      <c r="I1230" s="189">
        <v>5075.6000000000004</v>
      </c>
      <c r="J1230" s="189">
        <v>3691.7</v>
      </c>
      <c r="K1230" s="189">
        <v>3587</v>
      </c>
      <c r="L1230" s="190">
        <v>160</v>
      </c>
      <c r="M1230" s="189">
        <f t="shared" si="295"/>
        <v>965196</v>
      </c>
      <c r="N1230" s="189">
        <v>0</v>
      </c>
      <c r="O1230" s="189">
        <v>0</v>
      </c>
      <c r="P1230" s="189">
        <v>0</v>
      </c>
      <c r="Q1230" s="189">
        <f>'Таблица 3 '!C1221</f>
        <v>965196</v>
      </c>
      <c r="R1230" s="189">
        <f t="shared" si="296"/>
        <v>965196</v>
      </c>
      <c r="S1230" s="189">
        <v>0</v>
      </c>
      <c r="T1230" s="189" t="s">
        <v>956</v>
      </c>
      <c r="U1230" s="189" t="s">
        <v>956</v>
      </c>
      <c r="V1230" s="191" t="s">
        <v>963</v>
      </c>
    </row>
    <row r="1231" spans="1:23" s="48" customFormat="1" ht="45" x14ac:dyDescent="0.25">
      <c r="A1231" s="49">
        <v>8</v>
      </c>
      <c r="B1231" s="50" t="s">
        <v>762</v>
      </c>
      <c r="C1231" s="49" t="s">
        <v>42</v>
      </c>
      <c r="D1231" s="49" t="s">
        <v>191</v>
      </c>
      <c r="E1231" s="49" t="s">
        <v>39</v>
      </c>
      <c r="F1231" s="49" t="s">
        <v>49</v>
      </c>
      <c r="G1231" s="51">
        <v>5</v>
      </c>
      <c r="H1231" s="51">
        <v>4</v>
      </c>
      <c r="I1231" s="175">
        <v>4532</v>
      </c>
      <c r="J1231" s="175">
        <v>3281.98</v>
      </c>
      <c r="K1231" s="175">
        <v>2739.38</v>
      </c>
      <c r="L1231" s="176">
        <v>159</v>
      </c>
      <c r="M1231" s="175">
        <f t="shared" si="295"/>
        <v>-97691.51</v>
      </c>
      <c r="N1231" s="175">
        <v>0</v>
      </c>
      <c r="O1231" s="175">
        <v>0</v>
      </c>
      <c r="P1231" s="175">
        <v>0</v>
      </c>
      <c r="Q1231" s="175">
        <f>'Таблица 3 '!C1222</f>
        <v>-97691.51</v>
      </c>
      <c r="R1231" s="175">
        <f t="shared" si="296"/>
        <v>-97691.51</v>
      </c>
      <c r="S1231" s="175">
        <v>0</v>
      </c>
      <c r="T1231" s="140" t="s">
        <v>956</v>
      </c>
      <c r="U1231" s="140" t="s">
        <v>956</v>
      </c>
      <c r="V1231" s="142">
        <v>2024</v>
      </c>
      <c r="W1231" s="144"/>
    </row>
    <row r="1232" spans="1:23" s="143" customFormat="1" ht="44.25" customHeight="1" x14ac:dyDescent="0.25">
      <c r="A1232" s="49">
        <v>9</v>
      </c>
      <c r="B1232" s="192" t="s">
        <v>1070</v>
      </c>
      <c r="C1232" s="193" t="s">
        <v>42</v>
      </c>
      <c r="D1232" s="193">
        <v>1975</v>
      </c>
      <c r="E1232" s="193" t="s">
        <v>38</v>
      </c>
      <c r="F1232" s="193" t="s">
        <v>43</v>
      </c>
      <c r="G1232" s="194">
        <v>2</v>
      </c>
      <c r="H1232" s="194">
        <v>2</v>
      </c>
      <c r="I1232" s="195">
        <v>413.8</v>
      </c>
      <c r="J1232" s="195">
        <v>375.8</v>
      </c>
      <c r="K1232" s="195">
        <v>375.8</v>
      </c>
      <c r="L1232" s="196">
        <v>18</v>
      </c>
      <c r="M1232" s="195">
        <f t="shared" si="295"/>
        <v>44171.53</v>
      </c>
      <c r="N1232" s="195">
        <v>0</v>
      </c>
      <c r="O1232" s="195">
        <v>0</v>
      </c>
      <c r="P1232" s="195">
        <v>0</v>
      </c>
      <c r="Q1232" s="195">
        <f>'Таблица 3 '!C1223</f>
        <v>44171.53</v>
      </c>
      <c r="R1232" s="195">
        <f t="shared" si="296"/>
        <v>44171.53</v>
      </c>
      <c r="S1232" s="195">
        <v>0</v>
      </c>
      <c r="T1232" s="195" t="s">
        <v>956</v>
      </c>
      <c r="U1232" s="195" t="s">
        <v>956</v>
      </c>
      <c r="V1232" s="197">
        <v>2020</v>
      </c>
    </row>
    <row r="1233" spans="1:22" s="143" customFormat="1" ht="42.75" customHeight="1" x14ac:dyDescent="0.25">
      <c r="A1233" s="49">
        <v>10</v>
      </c>
      <c r="B1233" s="198" t="s">
        <v>1071</v>
      </c>
      <c r="C1233" s="123" t="s">
        <v>42</v>
      </c>
      <c r="D1233" s="123">
        <v>1971</v>
      </c>
      <c r="E1233" s="123" t="s">
        <v>38</v>
      </c>
      <c r="F1233" s="123" t="s">
        <v>43</v>
      </c>
      <c r="G1233" s="125">
        <v>2</v>
      </c>
      <c r="H1233" s="125">
        <v>2</v>
      </c>
      <c r="I1233" s="164">
        <v>416.1</v>
      </c>
      <c r="J1233" s="164">
        <v>367.8</v>
      </c>
      <c r="K1233" s="164">
        <v>367.8</v>
      </c>
      <c r="L1233" s="184">
        <v>9</v>
      </c>
      <c r="M1233" s="164">
        <f t="shared" si="295"/>
        <v>43231.21</v>
      </c>
      <c r="N1233" s="164">
        <v>0</v>
      </c>
      <c r="O1233" s="164">
        <v>0</v>
      </c>
      <c r="P1233" s="164">
        <v>0</v>
      </c>
      <c r="Q1233" s="164">
        <f>'Таблица 3 '!C1224</f>
        <v>43231.21</v>
      </c>
      <c r="R1233" s="164">
        <f t="shared" si="296"/>
        <v>43231.21</v>
      </c>
      <c r="S1233" s="164">
        <v>0</v>
      </c>
      <c r="T1233" s="164" t="s">
        <v>956</v>
      </c>
      <c r="U1233" s="164" t="s">
        <v>956</v>
      </c>
      <c r="V1233" s="185">
        <v>2020</v>
      </c>
    </row>
    <row r="1234" spans="1:22" s="48" customFormat="1" ht="34.5" customHeight="1" x14ac:dyDescent="0.25">
      <c r="A1234" s="49">
        <v>11</v>
      </c>
      <c r="B1234" s="114" t="s">
        <v>1072</v>
      </c>
      <c r="C1234" s="109" t="s">
        <v>132</v>
      </c>
      <c r="D1234" s="109">
        <v>1988</v>
      </c>
      <c r="E1234" s="109" t="s">
        <v>39</v>
      </c>
      <c r="F1234" s="109" t="s">
        <v>49</v>
      </c>
      <c r="G1234" s="110">
        <v>5</v>
      </c>
      <c r="H1234" s="110">
        <v>5</v>
      </c>
      <c r="I1234" s="162">
        <v>4209</v>
      </c>
      <c r="J1234" s="162">
        <v>3701</v>
      </c>
      <c r="K1234" s="162">
        <v>3701</v>
      </c>
      <c r="L1234" s="163">
        <v>165</v>
      </c>
      <c r="M1234" s="162">
        <f t="shared" si="295"/>
        <v>825891</v>
      </c>
      <c r="N1234" s="162">
        <v>0</v>
      </c>
      <c r="O1234" s="162">
        <v>0</v>
      </c>
      <c r="P1234" s="162">
        <v>0</v>
      </c>
      <c r="Q1234" s="162">
        <f>'Таблица 3 '!C1225</f>
        <v>825891</v>
      </c>
      <c r="R1234" s="162">
        <f t="shared" si="296"/>
        <v>825891</v>
      </c>
      <c r="S1234" s="162">
        <v>0</v>
      </c>
      <c r="T1234" s="162" t="s">
        <v>956</v>
      </c>
      <c r="U1234" s="162" t="s">
        <v>956</v>
      </c>
      <c r="V1234" s="166">
        <v>2021</v>
      </c>
    </row>
    <row r="1235" spans="1:22" s="40" customFormat="1" ht="24.75" customHeight="1" x14ac:dyDescent="0.25">
      <c r="A1235" s="329" t="s">
        <v>409</v>
      </c>
      <c r="B1235" s="329"/>
      <c r="C1235" s="42" t="s">
        <v>38</v>
      </c>
      <c r="D1235" s="42" t="s">
        <v>38</v>
      </c>
      <c r="E1235" s="42" t="s">
        <v>38</v>
      </c>
      <c r="F1235" s="42" t="s">
        <v>38</v>
      </c>
      <c r="G1235" s="43" t="s">
        <v>38</v>
      </c>
      <c r="H1235" s="43" t="s">
        <v>38</v>
      </c>
      <c r="I1235" s="138">
        <f t="shared" ref="I1235:S1235" si="297">I1236</f>
        <v>39783.46</v>
      </c>
      <c r="J1235" s="138">
        <f t="shared" si="297"/>
        <v>31119.860000000004</v>
      </c>
      <c r="K1235" s="138">
        <f t="shared" si="297"/>
        <v>26402.35</v>
      </c>
      <c r="L1235" s="139">
        <f t="shared" si="297"/>
        <v>1178</v>
      </c>
      <c r="M1235" s="138">
        <f t="shared" si="297"/>
        <v>9240875.4500000011</v>
      </c>
      <c r="N1235" s="138">
        <f t="shared" si="297"/>
        <v>0</v>
      </c>
      <c r="O1235" s="138">
        <f t="shared" si="297"/>
        <v>0</v>
      </c>
      <c r="P1235" s="138">
        <f t="shared" si="297"/>
        <v>0</v>
      </c>
      <c r="Q1235" s="138">
        <f t="shared" si="297"/>
        <v>9240875.4500000011</v>
      </c>
      <c r="R1235" s="138">
        <f t="shared" si="297"/>
        <v>9240875.4500000011</v>
      </c>
      <c r="S1235" s="138">
        <f t="shared" si="297"/>
        <v>0</v>
      </c>
      <c r="T1235" s="138" t="s">
        <v>39</v>
      </c>
      <c r="U1235" s="138" t="s">
        <v>39</v>
      </c>
      <c r="V1235" s="155" t="s">
        <v>39</v>
      </c>
    </row>
    <row r="1236" spans="1:22" s="40" customFormat="1" ht="24.75" customHeight="1" x14ac:dyDescent="0.25">
      <c r="A1236" s="329" t="s">
        <v>1073</v>
      </c>
      <c r="B1236" s="329"/>
      <c r="C1236" s="42" t="s">
        <v>38</v>
      </c>
      <c r="D1236" s="42" t="s">
        <v>38</v>
      </c>
      <c r="E1236" s="42" t="s">
        <v>38</v>
      </c>
      <c r="F1236" s="42" t="s">
        <v>38</v>
      </c>
      <c r="G1236" s="43" t="s">
        <v>38</v>
      </c>
      <c r="H1236" s="43" t="s">
        <v>38</v>
      </c>
      <c r="I1236" s="138">
        <f t="shared" ref="I1236:S1236" si="298">SUM(I1237:I1246)</f>
        <v>39783.46</v>
      </c>
      <c r="J1236" s="138">
        <f t="shared" si="298"/>
        <v>31119.860000000004</v>
      </c>
      <c r="K1236" s="138">
        <f t="shared" si="298"/>
        <v>26402.35</v>
      </c>
      <c r="L1236" s="139">
        <f t="shared" si="298"/>
        <v>1178</v>
      </c>
      <c r="M1236" s="138">
        <f t="shared" si="298"/>
        <v>9240875.4500000011</v>
      </c>
      <c r="N1236" s="138">
        <f t="shared" si="298"/>
        <v>0</v>
      </c>
      <c r="O1236" s="138">
        <f t="shared" si="298"/>
        <v>0</v>
      </c>
      <c r="P1236" s="138">
        <f t="shared" si="298"/>
        <v>0</v>
      </c>
      <c r="Q1236" s="138">
        <f t="shared" si="298"/>
        <v>9240875.4500000011</v>
      </c>
      <c r="R1236" s="138">
        <f t="shared" si="298"/>
        <v>9240875.4500000011</v>
      </c>
      <c r="S1236" s="138">
        <f t="shared" si="298"/>
        <v>0</v>
      </c>
      <c r="T1236" s="138" t="s">
        <v>39</v>
      </c>
      <c r="U1236" s="138" t="s">
        <v>39</v>
      </c>
      <c r="V1236" s="155" t="s">
        <v>39</v>
      </c>
    </row>
    <row r="1237" spans="1:22" s="48" customFormat="1" ht="45.75" customHeight="1" x14ac:dyDescent="0.25">
      <c r="A1237" s="49">
        <v>1</v>
      </c>
      <c r="B1237" s="50" t="s">
        <v>1074</v>
      </c>
      <c r="C1237" s="49" t="s">
        <v>51</v>
      </c>
      <c r="D1237" s="49">
        <v>1970</v>
      </c>
      <c r="E1237" s="49" t="s">
        <v>38</v>
      </c>
      <c r="F1237" s="49" t="s">
        <v>43</v>
      </c>
      <c r="G1237" s="51">
        <v>5</v>
      </c>
      <c r="H1237" s="51">
        <v>4</v>
      </c>
      <c r="I1237" s="140">
        <v>4297</v>
      </c>
      <c r="J1237" s="140">
        <v>3141</v>
      </c>
      <c r="K1237" s="140">
        <v>3141</v>
      </c>
      <c r="L1237" s="141">
        <v>136</v>
      </c>
      <c r="M1237" s="140">
        <f t="shared" ref="M1237:M1246" si="299">SUM(N1237:Q1237)</f>
        <v>1601641.2000000002</v>
      </c>
      <c r="N1237" s="140">
        <v>0</v>
      </c>
      <c r="O1237" s="140">
        <v>0</v>
      </c>
      <c r="P1237" s="140">
        <v>0</v>
      </c>
      <c r="Q1237" s="140">
        <f>'Таблица 3 '!C1228</f>
        <v>1601641.2000000002</v>
      </c>
      <c r="R1237" s="140">
        <f t="shared" ref="R1237:R1246" si="300">Q1237</f>
        <v>1601641.2000000002</v>
      </c>
      <c r="S1237" s="140">
        <v>0</v>
      </c>
      <c r="T1237" s="140" t="s">
        <v>956</v>
      </c>
      <c r="U1237" s="140" t="s">
        <v>956</v>
      </c>
      <c r="V1237" s="142" t="s">
        <v>963</v>
      </c>
    </row>
    <row r="1238" spans="1:22" s="48" customFormat="1" ht="45.75" customHeight="1" x14ac:dyDescent="0.25">
      <c r="A1238" s="49">
        <v>2</v>
      </c>
      <c r="B1238" s="50" t="s">
        <v>1075</v>
      </c>
      <c r="C1238" s="49" t="s">
        <v>51</v>
      </c>
      <c r="D1238" s="49">
        <v>1964</v>
      </c>
      <c r="E1238" s="49">
        <v>2009</v>
      </c>
      <c r="F1238" s="49" t="s">
        <v>1076</v>
      </c>
      <c r="G1238" s="51">
        <v>4</v>
      </c>
      <c r="H1238" s="51">
        <v>3</v>
      </c>
      <c r="I1238" s="140">
        <v>2665.3</v>
      </c>
      <c r="J1238" s="140">
        <v>1678.7</v>
      </c>
      <c r="K1238" s="140">
        <v>1626.9</v>
      </c>
      <c r="L1238" s="141">
        <v>88</v>
      </c>
      <c r="M1238" s="140">
        <f t="shared" si="299"/>
        <v>713498.4</v>
      </c>
      <c r="N1238" s="140">
        <v>0</v>
      </c>
      <c r="O1238" s="140">
        <v>0</v>
      </c>
      <c r="P1238" s="140">
        <v>0</v>
      </c>
      <c r="Q1238" s="140">
        <f>'Таблица 3 '!C1229</f>
        <v>713498.4</v>
      </c>
      <c r="R1238" s="140">
        <f t="shared" si="300"/>
        <v>713498.4</v>
      </c>
      <c r="S1238" s="140">
        <v>0</v>
      </c>
      <c r="T1238" s="140" t="s">
        <v>956</v>
      </c>
      <c r="U1238" s="140" t="s">
        <v>956</v>
      </c>
      <c r="V1238" s="142" t="s">
        <v>963</v>
      </c>
    </row>
    <row r="1239" spans="1:22" s="48" customFormat="1" ht="45.75" customHeight="1" x14ac:dyDescent="0.25">
      <c r="A1239" s="49">
        <v>3</v>
      </c>
      <c r="B1239" s="50" t="s">
        <v>1077</v>
      </c>
      <c r="C1239" s="49" t="s">
        <v>51</v>
      </c>
      <c r="D1239" s="49">
        <v>1966</v>
      </c>
      <c r="E1239" s="49">
        <v>2008</v>
      </c>
      <c r="F1239" s="49" t="s">
        <v>1076</v>
      </c>
      <c r="G1239" s="51">
        <v>4</v>
      </c>
      <c r="H1239" s="51">
        <v>3</v>
      </c>
      <c r="I1239" s="140">
        <v>2688.72</v>
      </c>
      <c r="J1239" s="140">
        <v>1474.22</v>
      </c>
      <c r="K1239" s="140">
        <v>1444.72</v>
      </c>
      <c r="L1239" s="141">
        <v>56</v>
      </c>
      <c r="M1239" s="140">
        <f t="shared" si="299"/>
        <v>588819.6</v>
      </c>
      <c r="N1239" s="140">
        <v>0</v>
      </c>
      <c r="O1239" s="140">
        <v>0</v>
      </c>
      <c r="P1239" s="140">
        <v>0</v>
      </c>
      <c r="Q1239" s="140">
        <f>'Таблица 3 '!C1230</f>
        <v>588819.6</v>
      </c>
      <c r="R1239" s="140">
        <f t="shared" si="300"/>
        <v>588819.6</v>
      </c>
      <c r="S1239" s="140">
        <v>0</v>
      </c>
      <c r="T1239" s="140" t="s">
        <v>956</v>
      </c>
      <c r="U1239" s="140" t="s">
        <v>956</v>
      </c>
      <c r="V1239" s="142" t="s">
        <v>963</v>
      </c>
    </row>
    <row r="1240" spans="1:22" s="48" customFormat="1" ht="45.75" customHeight="1" x14ac:dyDescent="0.25">
      <c r="A1240" s="49">
        <v>4</v>
      </c>
      <c r="B1240" s="50" t="s">
        <v>1078</v>
      </c>
      <c r="C1240" s="49" t="s">
        <v>51</v>
      </c>
      <c r="D1240" s="49">
        <v>1983</v>
      </c>
      <c r="E1240" s="49" t="s">
        <v>38</v>
      </c>
      <c r="F1240" s="49" t="s">
        <v>49</v>
      </c>
      <c r="G1240" s="51">
        <v>5</v>
      </c>
      <c r="H1240" s="51">
        <v>4</v>
      </c>
      <c r="I1240" s="140">
        <v>3823.5</v>
      </c>
      <c r="J1240" s="140">
        <v>2883.2</v>
      </c>
      <c r="K1240" s="140">
        <v>2468.5</v>
      </c>
      <c r="L1240" s="141">
        <v>125</v>
      </c>
      <c r="M1240" s="140">
        <f t="shared" si="299"/>
        <v>1237153.2</v>
      </c>
      <c r="N1240" s="140">
        <v>0</v>
      </c>
      <c r="O1240" s="140">
        <v>0</v>
      </c>
      <c r="P1240" s="140">
        <v>0</v>
      </c>
      <c r="Q1240" s="140">
        <f>'Таблица 3 '!C1231</f>
        <v>1237153.2</v>
      </c>
      <c r="R1240" s="140">
        <f t="shared" si="300"/>
        <v>1237153.2</v>
      </c>
      <c r="S1240" s="140">
        <v>0</v>
      </c>
      <c r="T1240" s="140" t="s">
        <v>956</v>
      </c>
      <c r="U1240" s="140" t="s">
        <v>956</v>
      </c>
      <c r="V1240" s="142" t="s">
        <v>963</v>
      </c>
    </row>
    <row r="1241" spans="1:22" s="48" customFormat="1" ht="45.75" customHeight="1" x14ac:dyDescent="0.25">
      <c r="A1241" s="49">
        <v>5</v>
      </c>
      <c r="B1241" s="50" t="s">
        <v>1079</v>
      </c>
      <c r="C1241" s="49" t="s">
        <v>51</v>
      </c>
      <c r="D1241" s="49">
        <v>1987</v>
      </c>
      <c r="E1241" s="49" t="s">
        <v>39</v>
      </c>
      <c r="F1241" s="49" t="s">
        <v>53</v>
      </c>
      <c r="G1241" s="51">
        <v>5</v>
      </c>
      <c r="H1241" s="51">
        <v>4</v>
      </c>
      <c r="I1241" s="140">
        <v>5388</v>
      </c>
      <c r="J1241" s="140">
        <v>4134.3</v>
      </c>
      <c r="K1241" s="140">
        <v>333.1</v>
      </c>
      <c r="L1241" s="141">
        <v>79</v>
      </c>
      <c r="M1241" s="140">
        <f t="shared" si="299"/>
        <v>301372</v>
      </c>
      <c r="N1241" s="140">
        <v>0</v>
      </c>
      <c r="O1241" s="140">
        <v>0</v>
      </c>
      <c r="P1241" s="140">
        <v>0</v>
      </c>
      <c r="Q1241" s="140">
        <f>'Таблица 3 '!C1232</f>
        <v>301372</v>
      </c>
      <c r="R1241" s="140">
        <f t="shared" si="300"/>
        <v>301372</v>
      </c>
      <c r="S1241" s="140">
        <v>0</v>
      </c>
      <c r="T1241" s="140" t="s">
        <v>956</v>
      </c>
      <c r="U1241" s="140" t="s">
        <v>956</v>
      </c>
      <c r="V1241" s="142" t="s">
        <v>1043</v>
      </c>
    </row>
    <row r="1242" spans="1:22" s="48" customFormat="1" ht="45.75" customHeight="1" x14ac:dyDescent="0.25">
      <c r="A1242" s="49">
        <v>6</v>
      </c>
      <c r="B1242" s="50" t="s">
        <v>1080</v>
      </c>
      <c r="C1242" s="49" t="s">
        <v>51</v>
      </c>
      <c r="D1242" s="49">
        <v>1981</v>
      </c>
      <c r="E1242" s="49" t="s">
        <v>38</v>
      </c>
      <c r="F1242" s="49" t="s">
        <v>43</v>
      </c>
      <c r="G1242" s="51">
        <v>5</v>
      </c>
      <c r="H1242" s="51">
        <v>4</v>
      </c>
      <c r="I1242" s="140">
        <v>4466.24</v>
      </c>
      <c r="J1242" s="140">
        <v>3188.54</v>
      </c>
      <c r="K1242" s="140">
        <v>3138.74</v>
      </c>
      <c r="L1242" s="141">
        <v>132</v>
      </c>
      <c r="M1242" s="140">
        <f t="shared" si="299"/>
        <v>782167.2</v>
      </c>
      <c r="N1242" s="140">
        <v>0</v>
      </c>
      <c r="O1242" s="140">
        <v>0</v>
      </c>
      <c r="P1242" s="140">
        <v>0</v>
      </c>
      <c r="Q1242" s="140">
        <f>'Таблица 3 '!C1233</f>
        <v>782167.2</v>
      </c>
      <c r="R1242" s="140">
        <f t="shared" si="300"/>
        <v>782167.2</v>
      </c>
      <c r="S1242" s="140">
        <v>0</v>
      </c>
      <c r="T1242" s="140" t="s">
        <v>956</v>
      </c>
      <c r="U1242" s="140" t="s">
        <v>956</v>
      </c>
      <c r="V1242" s="142" t="s">
        <v>963</v>
      </c>
    </row>
    <row r="1243" spans="1:22" s="48" customFormat="1" ht="45.75" customHeight="1" x14ac:dyDescent="0.25">
      <c r="A1243" s="49">
        <v>7</v>
      </c>
      <c r="B1243" s="50" t="s">
        <v>1081</v>
      </c>
      <c r="C1243" s="49" t="s">
        <v>51</v>
      </c>
      <c r="D1243" s="49">
        <v>1990</v>
      </c>
      <c r="E1243" s="49" t="s">
        <v>38</v>
      </c>
      <c r="F1243" s="49" t="s">
        <v>43</v>
      </c>
      <c r="G1243" s="51">
        <v>5</v>
      </c>
      <c r="H1243" s="51">
        <v>3</v>
      </c>
      <c r="I1243" s="140">
        <v>4716.62</v>
      </c>
      <c r="J1243" s="140">
        <v>3582.22</v>
      </c>
      <c r="K1243" s="140">
        <v>3582.22</v>
      </c>
      <c r="L1243" s="141">
        <v>128</v>
      </c>
      <c r="M1243" s="140">
        <f t="shared" si="299"/>
        <v>1689409.2000000002</v>
      </c>
      <c r="N1243" s="140">
        <v>0</v>
      </c>
      <c r="O1243" s="140">
        <v>0</v>
      </c>
      <c r="P1243" s="140">
        <v>0</v>
      </c>
      <c r="Q1243" s="140">
        <f>'Таблица 3 '!C1234</f>
        <v>1689409.2000000002</v>
      </c>
      <c r="R1243" s="140">
        <f t="shared" si="300"/>
        <v>1689409.2000000002</v>
      </c>
      <c r="S1243" s="140">
        <v>0</v>
      </c>
      <c r="T1243" s="140" t="s">
        <v>956</v>
      </c>
      <c r="U1243" s="140" t="s">
        <v>956</v>
      </c>
      <c r="V1243" s="142" t="s">
        <v>963</v>
      </c>
    </row>
    <row r="1244" spans="1:22" s="48" customFormat="1" ht="45.75" customHeight="1" x14ac:dyDescent="0.25">
      <c r="A1244" s="49">
        <v>8</v>
      </c>
      <c r="B1244" s="50" t="s">
        <v>1082</v>
      </c>
      <c r="C1244" s="49" t="s">
        <v>51</v>
      </c>
      <c r="D1244" s="49">
        <v>1975</v>
      </c>
      <c r="E1244" s="49">
        <v>2008</v>
      </c>
      <c r="F1244" s="49" t="s">
        <v>43</v>
      </c>
      <c r="G1244" s="51">
        <v>5</v>
      </c>
      <c r="H1244" s="51">
        <v>8</v>
      </c>
      <c r="I1244" s="140">
        <v>6287.08</v>
      </c>
      <c r="J1244" s="140">
        <v>6055.63</v>
      </c>
      <c r="K1244" s="140">
        <v>5865.47</v>
      </c>
      <c r="L1244" s="141">
        <v>259</v>
      </c>
      <c r="M1244" s="140">
        <f t="shared" si="299"/>
        <v>1443890.65</v>
      </c>
      <c r="N1244" s="140">
        <v>0</v>
      </c>
      <c r="O1244" s="140">
        <v>0</v>
      </c>
      <c r="P1244" s="140">
        <v>0</v>
      </c>
      <c r="Q1244" s="140">
        <f>'Таблица 3 '!C1235</f>
        <v>1443890.65</v>
      </c>
      <c r="R1244" s="140">
        <f t="shared" si="300"/>
        <v>1443890.65</v>
      </c>
      <c r="S1244" s="140">
        <v>0</v>
      </c>
      <c r="T1244" s="140" t="s">
        <v>956</v>
      </c>
      <c r="U1244" s="140" t="s">
        <v>956</v>
      </c>
      <c r="V1244" s="142" t="s">
        <v>1083</v>
      </c>
    </row>
    <row r="1245" spans="1:22" s="48" customFormat="1" ht="45.75" customHeight="1" x14ac:dyDescent="0.25">
      <c r="A1245" s="49">
        <v>9</v>
      </c>
      <c r="B1245" s="50" t="s">
        <v>1084</v>
      </c>
      <c r="C1245" s="49" t="s">
        <v>51</v>
      </c>
      <c r="D1245" s="49">
        <v>1939</v>
      </c>
      <c r="E1245" s="49">
        <v>2009</v>
      </c>
      <c r="F1245" s="49" t="s">
        <v>43</v>
      </c>
      <c r="G1245" s="51">
        <v>4</v>
      </c>
      <c r="H1245" s="51">
        <v>3</v>
      </c>
      <c r="I1245" s="140">
        <v>2093.6999999999998</v>
      </c>
      <c r="J1245" s="140">
        <v>1923.65</v>
      </c>
      <c r="K1245" s="140">
        <v>1743.3</v>
      </c>
      <c r="L1245" s="141">
        <v>52</v>
      </c>
      <c r="M1245" s="140">
        <f t="shared" si="299"/>
        <v>433252</v>
      </c>
      <c r="N1245" s="140">
        <v>0</v>
      </c>
      <c r="O1245" s="140">
        <v>0</v>
      </c>
      <c r="P1245" s="140">
        <v>0</v>
      </c>
      <c r="Q1245" s="140">
        <f>'Таблица 3 '!C1236</f>
        <v>433252</v>
      </c>
      <c r="R1245" s="140">
        <f t="shared" si="300"/>
        <v>433252</v>
      </c>
      <c r="S1245" s="140">
        <v>0</v>
      </c>
      <c r="T1245" s="140" t="s">
        <v>956</v>
      </c>
      <c r="U1245" s="140" t="s">
        <v>956</v>
      </c>
      <c r="V1245" s="142" t="s">
        <v>967</v>
      </c>
    </row>
    <row r="1246" spans="1:22" s="48" customFormat="1" ht="45.75" customHeight="1" x14ac:dyDescent="0.25">
      <c r="A1246" s="49">
        <v>10</v>
      </c>
      <c r="B1246" s="50" t="s">
        <v>1085</v>
      </c>
      <c r="C1246" s="49" t="s">
        <v>51</v>
      </c>
      <c r="D1246" s="49"/>
      <c r="E1246" s="49" t="s">
        <v>38</v>
      </c>
      <c r="F1246" s="49" t="s">
        <v>43</v>
      </c>
      <c r="G1246" s="51">
        <v>5</v>
      </c>
      <c r="H1246" s="51">
        <v>4</v>
      </c>
      <c r="I1246" s="140">
        <v>3357.3</v>
      </c>
      <c r="J1246" s="140">
        <v>3058.4</v>
      </c>
      <c r="K1246" s="140">
        <v>3058.4</v>
      </c>
      <c r="L1246" s="141">
        <v>123</v>
      </c>
      <c r="M1246" s="140">
        <f t="shared" si="299"/>
        <v>449672</v>
      </c>
      <c r="N1246" s="140">
        <v>0</v>
      </c>
      <c r="O1246" s="140">
        <v>0</v>
      </c>
      <c r="P1246" s="140">
        <v>0</v>
      </c>
      <c r="Q1246" s="140">
        <f>'Таблица 3 '!C1237</f>
        <v>449672</v>
      </c>
      <c r="R1246" s="140">
        <f t="shared" si="300"/>
        <v>449672</v>
      </c>
      <c r="S1246" s="140">
        <v>0</v>
      </c>
      <c r="T1246" s="140" t="s">
        <v>956</v>
      </c>
      <c r="U1246" s="140" t="s">
        <v>956</v>
      </c>
      <c r="V1246" s="142" t="s">
        <v>1043</v>
      </c>
    </row>
    <row r="1247" spans="1:22" s="40" customFormat="1" ht="25.15" customHeight="1" x14ac:dyDescent="0.25">
      <c r="A1247" s="329" t="s">
        <v>440</v>
      </c>
      <c r="B1247" s="329"/>
      <c r="C1247" s="42" t="s">
        <v>38</v>
      </c>
      <c r="D1247" s="42" t="s">
        <v>38</v>
      </c>
      <c r="E1247" s="42" t="s">
        <v>38</v>
      </c>
      <c r="F1247" s="42" t="s">
        <v>38</v>
      </c>
      <c r="G1247" s="43" t="s">
        <v>38</v>
      </c>
      <c r="H1247" s="43" t="s">
        <v>38</v>
      </c>
      <c r="I1247" s="138">
        <f t="shared" ref="I1247:S1247" si="301">I1248</f>
        <v>5669.13</v>
      </c>
      <c r="J1247" s="138">
        <f t="shared" si="301"/>
        <v>5125.4299999999994</v>
      </c>
      <c r="K1247" s="138">
        <f t="shared" si="301"/>
        <v>5125.4299999999994</v>
      </c>
      <c r="L1247" s="139">
        <f t="shared" si="301"/>
        <v>180</v>
      </c>
      <c r="M1247" s="138">
        <f t="shared" si="301"/>
        <v>2375483.4</v>
      </c>
      <c r="N1247" s="138">
        <f t="shared" si="301"/>
        <v>0</v>
      </c>
      <c r="O1247" s="138">
        <f t="shared" si="301"/>
        <v>0</v>
      </c>
      <c r="P1247" s="138">
        <f t="shared" si="301"/>
        <v>0</v>
      </c>
      <c r="Q1247" s="138">
        <f t="shared" si="301"/>
        <v>2375483.4</v>
      </c>
      <c r="R1247" s="138">
        <f t="shared" si="301"/>
        <v>2375483.4</v>
      </c>
      <c r="S1247" s="138">
        <f t="shared" si="301"/>
        <v>0</v>
      </c>
      <c r="T1247" s="138" t="s">
        <v>38</v>
      </c>
      <c r="U1247" s="138" t="s">
        <v>38</v>
      </c>
      <c r="V1247" s="155" t="s">
        <v>38</v>
      </c>
    </row>
    <row r="1248" spans="1:22" s="40" customFormat="1" ht="24.6" customHeight="1" x14ac:dyDescent="0.25">
      <c r="A1248" s="329" t="s">
        <v>441</v>
      </c>
      <c r="B1248" s="329"/>
      <c r="C1248" s="42" t="s">
        <v>39</v>
      </c>
      <c r="D1248" s="42" t="s">
        <v>39</v>
      </c>
      <c r="E1248" s="42" t="s">
        <v>39</v>
      </c>
      <c r="F1248" s="42" t="s">
        <v>39</v>
      </c>
      <c r="G1248" s="43" t="s">
        <v>39</v>
      </c>
      <c r="H1248" s="43" t="s">
        <v>39</v>
      </c>
      <c r="I1248" s="138">
        <f t="shared" ref="I1248:S1248" si="302">SUM(I1249:I1250)</f>
        <v>5669.13</v>
      </c>
      <c r="J1248" s="138">
        <f t="shared" si="302"/>
        <v>5125.4299999999994</v>
      </c>
      <c r="K1248" s="138">
        <f t="shared" si="302"/>
        <v>5125.4299999999994</v>
      </c>
      <c r="L1248" s="139">
        <f t="shared" si="302"/>
        <v>180</v>
      </c>
      <c r="M1248" s="138">
        <f t="shared" si="302"/>
        <v>2375483.4</v>
      </c>
      <c r="N1248" s="138">
        <f t="shared" si="302"/>
        <v>0</v>
      </c>
      <c r="O1248" s="138">
        <f t="shared" si="302"/>
        <v>0</v>
      </c>
      <c r="P1248" s="138">
        <f t="shared" si="302"/>
        <v>0</v>
      </c>
      <c r="Q1248" s="138">
        <f t="shared" si="302"/>
        <v>2375483.4</v>
      </c>
      <c r="R1248" s="138">
        <f t="shared" si="302"/>
        <v>2375483.4</v>
      </c>
      <c r="S1248" s="138">
        <f t="shared" si="302"/>
        <v>0</v>
      </c>
      <c r="T1248" s="138" t="s">
        <v>39</v>
      </c>
      <c r="U1248" s="138" t="s">
        <v>39</v>
      </c>
      <c r="V1248" s="155" t="s">
        <v>39</v>
      </c>
    </row>
    <row r="1249" spans="1:23" s="48" customFormat="1" ht="42" customHeight="1" x14ac:dyDescent="0.25">
      <c r="A1249" s="49">
        <v>1</v>
      </c>
      <c r="B1249" s="50" t="s">
        <v>1086</v>
      </c>
      <c r="C1249" s="49" t="s">
        <v>42</v>
      </c>
      <c r="D1249" s="49">
        <v>1960</v>
      </c>
      <c r="E1249" s="49" t="s">
        <v>39</v>
      </c>
      <c r="F1249" s="49" t="s">
        <v>289</v>
      </c>
      <c r="G1249" s="51">
        <v>2</v>
      </c>
      <c r="H1249" s="51">
        <v>2</v>
      </c>
      <c r="I1249" s="140">
        <v>630.70000000000005</v>
      </c>
      <c r="J1249" s="140">
        <v>630.70000000000005</v>
      </c>
      <c r="K1249" s="140">
        <v>630.70000000000005</v>
      </c>
      <c r="L1249" s="141">
        <v>21</v>
      </c>
      <c r="M1249" s="140">
        <f t="shared" ref="M1249:M1250" si="303">SUM(N1249:Q1249)</f>
        <v>-441885.6</v>
      </c>
      <c r="N1249" s="140">
        <v>0</v>
      </c>
      <c r="O1249" s="140">
        <v>0</v>
      </c>
      <c r="P1249" s="140">
        <v>0</v>
      </c>
      <c r="Q1249" s="140">
        <f>'Таблица 3 '!C1240</f>
        <v>-441885.6</v>
      </c>
      <c r="R1249" s="140">
        <f t="shared" ref="R1249:R1250" si="304">Q1249</f>
        <v>-441885.6</v>
      </c>
      <c r="S1249" s="140">
        <v>0</v>
      </c>
      <c r="T1249" s="140" t="s">
        <v>956</v>
      </c>
      <c r="U1249" s="140" t="s">
        <v>956</v>
      </c>
      <c r="V1249" s="142" t="s">
        <v>1033</v>
      </c>
    </row>
    <row r="1250" spans="1:23" s="48" customFormat="1" ht="44.25" customHeight="1" x14ac:dyDescent="0.25">
      <c r="A1250" s="49">
        <v>2</v>
      </c>
      <c r="B1250" s="50" t="s">
        <v>1087</v>
      </c>
      <c r="C1250" s="49" t="s">
        <v>42</v>
      </c>
      <c r="D1250" s="49">
        <v>1999</v>
      </c>
      <c r="E1250" s="49" t="s">
        <v>39</v>
      </c>
      <c r="F1250" s="49" t="s">
        <v>43</v>
      </c>
      <c r="G1250" s="51">
        <v>5</v>
      </c>
      <c r="H1250" s="51">
        <v>5</v>
      </c>
      <c r="I1250" s="140">
        <v>5038.43</v>
      </c>
      <c r="J1250" s="140">
        <v>4494.7299999999996</v>
      </c>
      <c r="K1250" s="140">
        <v>4494.7299999999996</v>
      </c>
      <c r="L1250" s="141">
        <v>159</v>
      </c>
      <c r="M1250" s="140">
        <f t="shared" si="303"/>
        <v>2817369</v>
      </c>
      <c r="N1250" s="140">
        <v>0</v>
      </c>
      <c r="O1250" s="140">
        <v>0</v>
      </c>
      <c r="P1250" s="140">
        <v>0</v>
      </c>
      <c r="Q1250" s="140">
        <f>'Таблица 3 '!C1241</f>
        <v>2817369</v>
      </c>
      <c r="R1250" s="140">
        <f t="shared" si="304"/>
        <v>2817369</v>
      </c>
      <c r="S1250" s="140">
        <v>0</v>
      </c>
      <c r="T1250" s="140" t="s">
        <v>956</v>
      </c>
      <c r="U1250" s="140" t="s">
        <v>956</v>
      </c>
      <c r="V1250" s="142" t="s">
        <v>967</v>
      </c>
    </row>
    <row r="1251" spans="1:23" s="40" customFormat="1" ht="32.25" customHeight="1" x14ac:dyDescent="0.25">
      <c r="A1251" s="329" t="s">
        <v>459</v>
      </c>
      <c r="B1251" s="329"/>
      <c r="C1251" s="42" t="s">
        <v>38</v>
      </c>
      <c r="D1251" s="42" t="s">
        <v>38</v>
      </c>
      <c r="E1251" s="42" t="s">
        <v>38</v>
      </c>
      <c r="F1251" s="42" t="s">
        <v>38</v>
      </c>
      <c r="G1251" s="43" t="s">
        <v>38</v>
      </c>
      <c r="H1251" s="43" t="s">
        <v>38</v>
      </c>
      <c r="I1251" s="138">
        <f t="shared" ref="I1251:S1251" si="305">I1252+I1254</f>
        <v>6121.1</v>
      </c>
      <c r="J1251" s="138">
        <f t="shared" si="305"/>
        <v>4289.8</v>
      </c>
      <c r="K1251" s="138">
        <f t="shared" si="305"/>
        <v>4289.8</v>
      </c>
      <c r="L1251" s="139">
        <f t="shared" si="305"/>
        <v>166</v>
      </c>
      <c r="M1251" s="138">
        <f t="shared" si="305"/>
        <v>982526.96</v>
      </c>
      <c r="N1251" s="138">
        <f t="shared" si="305"/>
        <v>0</v>
      </c>
      <c r="O1251" s="138">
        <f t="shared" si="305"/>
        <v>0</v>
      </c>
      <c r="P1251" s="138">
        <f t="shared" si="305"/>
        <v>0</v>
      </c>
      <c r="Q1251" s="138">
        <f t="shared" si="305"/>
        <v>982526.96</v>
      </c>
      <c r="R1251" s="138">
        <f t="shared" si="305"/>
        <v>982526.96</v>
      </c>
      <c r="S1251" s="138">
        <f t="shared" si="305"/>
        <v>0</v>
      </c>
      <c r="T1251" s="138" t="s">
        <v>39</v>
      </c>
      <c r="U1251" s="138" t="s">
        <v>39</v>
      </c>
      <c r="V1251" s="155" t="s">
        <v>39</v>
      </c>
    </row>
    <row r="1252" spans="1:23" s="40" customFormat="1" ht="32.25" customHeight="1" x14ac:dyDescent="0.25">
      <c r="A1252" s="329" t="s">
        <v>460</v>
      </c>
      <c r="B1252" s="329"/>
      <c r="C1252" s="42" t="s">
        <v>38</v>
      </c>
      <c r="D1252" s="42" t="s">
        <v>38</v>
      </c>
      <c r="E1252" s="42" t="s">
        <v>38</v>
      </c>
      <c r="F1252" s="42" t="s">
        <v>38</v>
      </c>
      <c r="G1252" s="43" t="s">
        <v>38</v>
      </c>
      <c r="H1252" s="43" t="s">
        <v>38</v>
      </c>
      <c r="I1252" s="138">
        <f t="shared" ref="I1252:S1252" si="306">I1253</f>
        <v>661</v>
      </c>
      <c r="J1252" s="138">
        <f t="shared" si="306"/>
        <v>572.5</v>
      </c>
      <c r="K1252" s="138">
        <f t="shared" si="306"/>
        <v>572.5</v>
      </c>
      <c r="L1252" s="139">
        <f t="shared" si="306"/>
        <v>28</v>
      </c>
      <c r="M1252" s="138">
        <f t="shared" si="306"/>
        <v>-42722.400000000001</v>
      </c>
      <c r="N1252" s="138">
        <f t="shared" si="306"/>
        <v>0</v>
      </c>
      <c r="O1252" s="138">
        <f t="shared" si="306"/>
        <v>0</v>
      </c>
      <c r="P1252" s="138">
        <f t="shared" si="306"/>
        <v>0</v>
      </c>
      <c r="Q1252" s="138">
        <f t="shared" si="306"/>
        <v>-42722.400000000001</v>
      </c>
      <c r="R1252" s="138">
        <f t="shared" si="306"/>
        <v>-42722.400000000001</v>
      </c>
      <c r="S1252" s="138">
        <f t="shared" si="306"/>
        <v>0</v>
      </c>
      <c r="T1252" s="138" t="s">
        <v>39</v>
      </c>
      <c r="U1252" s="138" t="s">
        <v>39</v>
      </c>
      <c r="V1252" s="155" t="s">
        <v>39</v>
      </c>
    </row>
    <row r="1253" spans="1:23" s="182" customFormat="1" ht="49.5" customHeight="1" x14ac:dyDescent="0.25">
      <c r="A1253" s="49">
        <v>1</v>
      </c>
      <c r="B1253" s="50" t="s">
        <v>822</v>
      </c>
      <c r="C1253" s="97" t="s">
        <v>42</v>
      </c>
      <c r="D1253" s="49" t="s">
        <v>72</v>
      </c>
      <c r="E1253" s="97" t="s">
        <v>39</v>
      </c>
      <c r="F1253" s="49" t="s">
        <v>64</v>
      </c>
      <c r="G1253" s="99">
        <v>2</v>
      </c>
      <c r="H1253" s="51">
        <v>2</v>
      </c>
      <c r="I1253" s="199">
        <v>661</v>
      </c>
      <c r="J1253" s="175">
        <v>572.5</v>
      </c>
      <c r="K1253" s="199">
        <v>572.5</v>
      </c>
      <c r="L1253" s="176">
        <v>28</v>
      </c>
      <c r="M1253" s="199">
        <f>SUM(N1253:Q1253)</f>
        <v>-42722.400000000001</v>
      </c>
      <c r="N1253" s="175">
        <v>0</v>
      </c>
      <c r="O1253" s="199">
        <v>0</v>
      </c>
      <c r="P1253" s="175">
        <v>0</v>
      </c>
      <c r="Q1253" s="199">
        <f>'Таблица 3 '!C1244</f>
        <v>-42722.400000000001</v>
      </c>
      <c r="R1253" s="175">
        <f t="shared" ref="R1253:R1258" si="307">Q1253</f>
        <v>-42722.400000000001</v>
      </c>
      <c r="S1253" s="199">
        <v>0</v>
      </c>
      <c r="T1253" s="140" t="s">
        <v>956</v>
      </c>
      <c r="U1253" s="153" t="s">
        <v>956</v>
      </c>
      <c r="V1253" s="142">
        <v>2024</v>
      </c>
      <c r="W1253" s="144"/>
    </row>
    <row r="1254" spans="1:23" s="182" customFormat="1" ht="29.25" customHeight="1" x14ac:dyDescent="0.25">
      <c r="A1254" s="335" t="s">
        <v>476</v>
      </c>
      <c r="B1254" s="336"/>
      <c r="C1254" s="42" t="s">
        <v>38</v>
      </c>
      <c r="D1254" s="42" t="s">
        <v>38</v>
      </c>
      <c r="E1254" s="42" t="s">
        <v>38</v>
      </c>
      <c r="F1254" s="42" t="s">
        <v>38</v>
      </c>
      <c r="G1254" s="43" t="s">
        <v>38</v>
      </c>
      <c r="H1254" s="43" t="s">
        <v>38</v>
      </c>
      <c r="I1254" s="138">
        <f>SUM(I1256:I1257)</f>
        <v>5460.1</v>
      </c>
      <c r="J1254" s="138">
        <f>SUM(J1256:J1257)</f>
        <v>3717.3</v>
      </c>
      <c r="K1254" s="138">
        <f>SUM(K1256:K1257)</f>
        <v>3717.3</v>
      </c>
      <c r="L1254" s="139">
        <f>SUM(L1256:L1257)</f>
        <v>138</v>
      </c>
      <c r="M1254" s="138">
        <f t="shared" ref="M1254:S1254" si="308">SUM(M1255:M1258)</f>
        <v>1025249.36</v>
      </c>
      <c r="N1254" s="138">
        <f t="shared" si="308"/>
        <v>0</v>
      </c>
      <c r="O1254" s="138">
        <f t="shared" si="308"/>
        <v>0</v>
      </c>
      <c r="P1254" s="138">
        <f t="shared" si="308"/>
        <v>0</v>
      </c>
      <c r="Q1254" s="138">
        <f t="shared" si="308"/>
        <v>1025249.36</v>
      </c>
      <c r="R1254" s="138">
        <f t="shared" si="308"/>
        <v>1025249.36</v>
      </c>
      <c r="S1254" s="138">
        <f t="shared" si="308"/>
        <v>0</v>
      </c>
      <c r="T1254" s="138" t="s">
        <v>39</v>
      </c>
      <c r="U1254" s="138" t="s">
        <v>39</v>
      </c>
      <c r="V1254" s="155" t="s">
        <v>39</v>
      </c>
      <c r="W1254" s="144"/>
    </row>
    <row r="1255" spans="1:23" s="48" customFormat="1" ht="45" customHeight="1" x14ac:dyDescent="0.25">
      <c r="A1255" s="49">
        <v>1</v>
      </c>
      <c r="B1255" s="50" t="s">
        <v>1088</v>
      </c>
      <c r="C1255" s="49" t="s">
        <v>42</v>
      </c>
      <c r="D1255" s="49">
        <v>1989</v>
      </c>
      <c r="E1255" s="49" t="s">
        <v>38</v>
      </c>
      <c r="F1255" s="49" t="s">
        <v>64</v>
      </c>
      <c r="G1255" s="51">
        <v>2</v>
      </c>
      <c r="H1255" s="51">
        <v>3</v>
      </c>
      <c r="I1255" s="140">
        <v>1052</v>
      </c>
      <c r="J1255" s="140">
        <v>999</v>
      </c>
      <c r="K1255" s="140">
        <v>918</v>
      </c>
      <c r="L1255" s="141">
        <v>31</v>
      </c>
      <c r="M1255" s="140">
        <f t="shared" ref="M1255:M1258" si="309">SUM(N1255:Q1255)</f>
        <v>0</v>
      </c>
      <c r="N1255" s="140">
        <v>0</v>
      </c>
      <c r="O1255" s="140">
        <v>0</v>
      </c>
      <c r="P1255" s="140">
        <v>0</v>
      </c>
      <c r="Q1255" s="140">
        <f>'Таблица 3 '!C1246</f>
        <v>0</v>
      </c>
      <c r="R1255" s="140">
        <f t="shared" si="307"/>
        <v>0</v>
      </c>
      <c r="S1255" s="140">
        <v>0</v>
      </c>
      <c r="T1255" s="140" t="s">
        <v>956</v>
      </c>
      <c r="U1255" s="140" t="s">
        <v>956</v>
      </c>
      <c r="V1255" s="142">
        <v>2020</v>
      </c>
    </row>
    <row r="1256" spans="1:23" s="48" customFormat="1" ht="75" x14ac:dyDescent="0.25">
      <c r="A1256" s="49">
        <v>2</v>
      </c>
      <c r="B1256" s="50" t="s">
        <v>1089</v>
      </c>
      <c r="C1256" s="49" t="s">
        <v>1001</v>
      </c>
      <c r="D1256" s="49">
        <v>1975</v>
      </c>
      <c r="E1256" s="49" t="s">
        <v>38</v>
      </c>
      <c r="F1256" s="49" t="s">
        <v>64</v>
      </c>
      <c r="G1256" s="51">
        <v>2</v>
      </c>
      <c r="H1256" s="51">
        <v>2</v>
      </c>
      <c r="I1256" s="140">
        <v>1823.3</v>
      </c>
      <c r="J1256" s="140">
        <v>597.4</v>
      </c>
      <c r="K1256" s="140">
        <v>597.4</v>
      </c>
      <c r="L1256" s="141">
        <v>20</v>
      </c>
      <c r="M1256" s="140">
        <f t="shared" si="309"/>
        <v>316321</v>
      </c>
      <c r="N1256" s="140">
        <v>0</v>
      </c>
      <c r="O1256" s="140">
        <v>0</v>
      </c>
      <c r="P1256" s="140">
        <v>0</v>
      </c>
      <c r="Q1256" s="140">
        <f>'Таблица 3 '!C1247</f>
        <v>316321</v>
      </c>
      <c r="R1256" s="140">
        <f t="shared" si="307"/>
        <v>316321</v>
      </c>
      <c r="S1256" s="140">
        <v>0</v>
      </c>
      <c r="T1256" s="140" t="s">
        <v>956</v>
      </c>
      <c r="U1256" s="140" t="s">
        <v>956</v>
      </c>
      <c r="V1256" s="142">
        <v>2017</v>
      </c>
    </row>
    <row r="1257" spans="1:23" s="48" customFormat="1" ht="40.5" customHeight="1" x14ac:dyDescent="0.25">
      <c r="A1257" s="49">
        <v>3</v>
      </c>
      <c r="B1257" s="50" t="s">
        <v>482</v>
      </c>
      <c r="C1257" s="49" t="s">
        <v>51</v>
      </c>
      <c r="D1257" s="49">
        <v>1971</v>
      </c>
      <c r="E1257" s="49" t="s">
        <v>38</v>
      </c>
      <c r="F1257" s="49" t="s">
        <v>64</v>
      </c>
      <c r="G1257" s="51">
        <v>5</v>
      </c>
      <c r="H1257" s="51">
        <v>5</v>
      </c>
      <c r="I1257" s="140">
        <v>3636.8</v>
      </c>
      <c r="J1257" s="140">
        <v>3119.9</v>
      </c>
      <c r="K1257" s="140">
        <v>3119.9</v>
      </c>
      <c r="L1257" s="141">
        <v>118</v>
      </c>
      <c r="M1257" s="140">
        <f t="shared" si="309"/>
        <v>708928.36</v>
      </c>
      <c r="N1257" s="140">
        <v>0</v>
      </c>
      <c r="O1257" s="140">
        <v>0</v>
      </c>
      <c r="P1257" s="140">
        <v>0</v>
      </c>
      <c r="Q1257" s="140">
        <f>'Таблица 3 '!C1248</f>
        <v>708928.36</v>
      </c>
      <c r="R1257" s="140">
        <f t="shared" si="307"/>
        <v>708928.36</v>
      </c>
      <c r="S1257" s="140">
        <v>0</v>
      </c>
      <c r="T1257" s="140" t="s">
        <v>956</v>
      </c>
      <c r="U1257" s="140" t="s">
        <v>956</v>
      </c>
      <c r="V1257" s="142" t="s">
        <v>483</v>
      </c>
    </row>
    <row r="1258" spans="1:23" s="48" customFormat="1" ht="40.5" customHeight="1" x14ac:dyDescent="0.25">
      <c r="A1258" s="49">
        <v>4</v>
      </c>
      <c r="B1258" s="50" t="s">
        <v>1090</v>
      </c>
      <c r="C1258" s="49" t="s">
        <v>51</v>
      </c>
      <c r="D1258" s="49">
        <v>1988</v>
      </c>
      <c r="E1258" s="49" t="s">
        <v>39</v>
      </c>
      <c r="F1258" s="49" t="s">
        <v>53</v>
      </c>
      <c r="G1258" s="51">
        <v>5</v>
      </c>
      <c r="H1258" s="51">
        <v>4</v>
      </c>
      <c r="I1258" s="140">
        <v>3246.5</v>
      </c>
      <c r="J1258" s="140">
        <v>2925.7</v>
      </c>
      <c r="K1258" s="140">
        <v>2727.8</v>
      </c>
      <c r="L1258" s="141">
        <v>88</v>
      </c>
      <c r="M1258" s="140">
        <f t="shared" si="309"/>
        <v>0</v>
      </c>
      <c r="N1258" s="140">
        <v>0</v>
      </c>
      <c r="O1258" s="140">
        <v>0</v>
      </c>
      <c r="P1258" s="140">
        <v>0</v>
      </c>
      <c r="Q1258" s="140">
        <f>'Таблица 3 '!C1249</f>
        <v>0</v>
      </c>
      <c r="R1258" s="140">
        <f t="shared" si="307"/>
        <v>0</v>
      </c>
      <c r="S1258" s="140">
        <v>0</v>
      </c>
      <c r="T1258" s="140" t="s">
        <v>956</v>
      </c>
      <c r="U1258" s="140" t="s">
        <v>956</v>
      </c>
      <c r="V1258" s="142" t="s">
        <v>963</v>
      </c>
    </row>
  </sheetData>
  <mergeCells count="173">
    <mergeCell ref="A1215:B1215"/>
    <mergeCell ref="A1223:B1223"/>
    <mergeCell ref="A1235:B1235"/>
    <mergeCell ref="A1236:B1236"/>
    <mergeCell ref="A1247:B1247"/>
    <mergeCell ref="A1248:B1248"/>
    <mergeCell ref="A1251:B1251"/>
    <mergeCell ref="A1252:B1252"/>
    <mergeCell ref="A1254:B1254"/>
    <mergeCell ref="A1095:B1095"/>
    <mergeCell ref="A1186:B1186"/>
    <mergeCell ref="A1190:B1190"/>
    <mergeCell ref="A1192:B1192"/>
    <mergeCell ref="A1196:B1196"/>
    <mergeCell ref="A1198:B1198"/>
    <mergeCell ref="A1201:B1201"/>
    <mergeCell ref="A1204:B1204"/>
    <mergeCell ref="A1213:B1213"/>
    <mergeCell ref="A1076:B1076"/>
    <mergeCell ref="A1077:B1077"/>
    <mergeCell ref="A1080:B1080"/>
    <mergeCell ref="A1082:B1082"/>
    <mergeCell ref="A1083:B1083"/>
    <mergeCell ref="A1087:B1087"/>
    <mergeCell ref="A1092:B1092"/>
    <mergeCell ref="A1093:V1093"/>
    <mergeCell ref="A1094:B1094"/>
    <mergeCell ref="A1030:B1030"/>
    <mergeCell ref="A1041:B1041"/>
    <mergeCell ref="A1043:B1043"/>
    <mergeCell ref="A1051:B1051"/>
    <mergeCell ref="A1054:B1054"/>
    <mergeCell ref="A1056:B1056"/>
    <mergeCell ref="A1058:B1058"/>
    <mergeCell ref="A1062:B1062"/>
    <mergeCell ref="A1070:B1070"/>
    <mergeCell ref="A989:B989"/>
    <mergeCell ref="A991:B991"/>
    <mergeCell ref="A994:B994"/>
    <mergeCell ref="A1000:B1000"/>
    <mergeCell ref="A1002:B1002"/>
    <mergeCell ref="A1013:B1013"/>
    <mergeCell ref="A1015:B1015"/>
    <mergeCell ref="A1018:B1018"/>
    <mergeCell ref="A1027:B1027"/>
    <mergeCell ref="A840:B840"/>
    <mergeCell ref="A848:B848"/>
    <mergeCell ref="A851:B851"/>
    <mergeCell ref="A852:B852"/>
    <mergeCell ref="A853:B853"/>
    <mergeCell ref="A958:B958"/>
    <mergeCell ref="A965:B965"/>
    <mergeCell ref="A969:B969"/>
    <mergeCell ref="A973:B973"/>
    <mergeCell ref="A790:B790"/>
    <mergeCell ref="A794:B794"/>
    <mergeCell ref="A795:B795"/>
    <mergeCell ref="A799:B799"/>
    <mergeCell ref="A800:B800"/>
    <mergeCell ref="A802:B802"/>
    <mergeCell ref="A827:B827"/>
    <mergeCell ref="A829:B829"/>
    <mergeCell ref="A830:B830"/>
    <mergeCell ref="A734:B734"/>
    <mergeCell ref="A738:B738"/>
    <mergeCell ref="A744:B744"/>
    <mergeCell ref="A761:B761"/>
    <mergeCell ref="A762:B762"/>
    <mergeCell ref="A767:B767"/>
    <mergeCell ref="A776:B776"/>
    <mergeCell ref="A778:B778"/>
    <mergeCell ref="A779:B779"/>
    <mergeCell ref="A597:B597"/>
    <mergeCell ref="A602:B602"/>
    <mergeCell ref="A610:B610"/>
    <mergeCell ref="A685:B685"/>
    <mergeCell ref="A687:B687"/>
    <mergeCell ref="A702:B702"/>
    <mergeCell ref="A706:B706"/>
    <mergeCell ref="A720:B720"/>
    <mergeCell ref="A732:B732"/>
    <mergeCell ref="A407:B407"/>
    <mergeCell ref="A409:B409"/>
    <mergeCell ref="A410:B410"/>
    <mergeCell ref="A411:B411"/>
    <mergeCell ref="A546:B546"/>
    <mergeCell ref="A550:B550"/>
    <mergeCell ref="A553:B553"/>
    <mergeCell ref="A557:B557"/>
    <mergeCell ref="A563:B563"/>
    <mergeCell ref="A361:B361"/>
    <mergeCell ref="A364:B364"/>
    <mergeCell ref="A365:B365"/>
    <mergeCell ref="A369:B369"/>
    <mergeCell ref="A376:B376"/>
    <mergeCell ref="A378:B378"/>
    <mergeCell ref="A379:B379"/>
    <mergeCell ref="A390:B390"/>
    <mergeCell ref="A395:B395"/>
    <mergeCell ref="A333:B333"/>
    <mergeCell ref="A334:B334"/>
    <mergeCell ref="A344:B344"/>
    <mergeCell ref="A346:B346"/>
    <mergeCell ref="A348:B348"/>
    <mergeCell ref="A349:B349"/>
    <mergeCell ref="A354:B354"/>
    <mergeCell ref="A358:B358"/>
    <mergeCell ref="A360:B360"/>
    <mergeCell ref="A310:B310"/>
    <mergeCell ref="A311:B311"/>
    <mergeCell ref="A314:B314"/>
    <mergeCell ref="A315:B315"/>
    <mergeCell ref="A317:B317"/>
    <mergeCell ref="A318:B318"/>
    <mergeCell ref="A323:B323"/>
    <mergeCell ref="A324:B324"/>
    <mergeCell ref="A329:B329"/>
    <mergeCell ref="A291:B291"/>
    <mergeCell ref="A292:B292"/>
    <mergeCell ref="A294:B294"/>
    <mergeCell ref="A295:B295"/>
    <mergeCell ref="A298:B298"/>
    <mergeCell ref="A303:B303"/>
    <mergeCell ref="A305:B305"/>
    <mergeCell ref="A307:B307"/>
    <mergeCell ref="A308:B308"/>
    <mergeCell ref="A242:B242"/>
    <mergeCell ref="A251:B251"/>
    <mergeCell ref="A253:B253"/>
    <mergeCell ref="A256:B256"/>
    <mergeCell ref="A258:B258"/>
    <mergeCell ref="A259:B259"/>
    <mergeCell ref="A262:B262"/>
    <mergeCell ref="A263:B263"/>
    <mergeCell ref="A285:B285"/>
    <mergeCell ref="A18:B18"/>
    <mergeCell ref="A19:B19"/>
    <mergeCell ref="A20:B20"/>
    <mergeCell ref="A177:B177"/>
    <mergeCell ref="A179:B179"/>
    <mergeCell ref="A181:B181"/>
    <mergeCell ref="A183:B183"/>
    <mergeCell ref="A191:B191"/>
    <mergeCell ref="A237:B237"/>
    <mergeCell ref="L13:L15"/>
    <mergeCell ref="M13:S13"/>
    <mergeCell ref="T13:T15"/>
    <mergeCell ref="U13:U15"/>
    <mergeCell ref="V13:V16"/>
    <mergeCell ref="D14:D16"/>
    <mergeCell ref="E14:E16"/>
    <mergeCell ref="J14:J15"/>
    <mergeCell ref="K14:K15"/>
    <mergeCell ref="M14:M15"/>
    <mergeCell ref="N14:S14"/>
    <mergeCell ref="A13:A16"/>
    <mergeCell ref="B13:B16"/>
    <mergeCell ref="C13:C16"/>
    <mergeCell ref="D13:E13"/>
    <mergeCell ref="F13:F16"/>
    <mergeCell ref="G13:G16"/>
    <mergeCell ref="H13:H16"/>
    <mergeCell ref="I13:I15"/>
    <mergeCell ref="J13:K13"/>
    <mergeCell ref="R1:V1"/>
    <mergeCell ref="R3:V3"/>
    <mergeCell ref="R4:V4"/>
    <mergeCell ref="R5:V5"/>
    <mergeCell ref="R6:V6"/>
    <mergeCell ref="R7:V7"/>
    <mergeCell ref="R8:V8"/>
    <mergeCell ref="A10:V10"/>
    <mergeCell ref="A12:V12"/>
  </mergeCells>
  <pageMargins left="0.56999999999999995" right="0.11811023622047245" top="0.57999999999999996" bottom="0.34" header="0.31496062992125984" footer="0.28000000000000003"/>
  <pageSetup paperSize="9" scale="43" firstPageNumber="3" orientation="landscape" useFirstPageNumber="1" r:id="rId1"/>
  <headerFooter>
    <oddHeader>&amp;C&amp;"Times New Roman,Regular "&amp;20&amp;P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3"/>
  <sheetViews>
    <sheetView view="pageBreakPreview" topLeftCell="A130" workbookViewId="0">
      <selection activeCell="B4" sqref="B4:B6"/>
    </sheetView>
  </sheetViews>
  <sheetFormatPr defaultRowHeight="15" x14ac:dyDescent="0.25"/>
  <cols>
    <col min="1" max="1" width="6.28515625" style="2" customWidth="1"/>
    <col min="2" max="2" width="48" style="1" customWidth="1"/>
    <col min="3" max="3" width="13.42578125" style="1" customWidth="1"/>
    <col min="4" max="4" width="16.85546875" style="1" customWidth="1"/>
    <col min="5" max="6" width="10.7109375" style="1" customWidth="1"/>
    <col min="7" max="8" width="11.5703125" style="1" customWidth="1"/>
    <col min="9" max="9" width="10.7109375" style="1" customWidth="1"/>
    <col min="10" max="10" width="10.140625" style="1" customWidth="1"/>
    <col min="11" max="12" width="11.42578125" style="1" customWidth="1"/>
    <col min="13" max="13" width="18" style="1" customWidth="1"/>
    <col min="14" max="14" width="20.85546875" style="1" customWidth="1"/>
    <col min="15" max="15" width="21.85546875" style="3" customWidth="1"/>
    <col min="16" max="16" width="19.5703125" customWidth="1"/>
  </cols>
  <sheetData>
    <row r="1" spans="1:15" ht="8.25" customHeight="1" x14ac:dyDescent="0.25">
      <c r="K1" s="339"/>
      <c r="L1" s="339"/>
      <c r="M1" s="339"/>
      <c r="N1" s="339"/>
    </row>
    <row r="2" spans="1:15" ht="36" customHeight="1" x14ac:dyDescent="0.3">
      <c r="A2" s="323" t="s">
        <v>1091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4" spans="1:15" ht="51" customHeight="1" x14ac:dyDescent="0.25">
      <c r="A4" s="325" t="s">
        <v>7</v>
      </c>
      <c r="B4" s="325" t="s">
        <v>1092</v>
      </c>
      <c r="C4" s="325" t="s">
        <v>1093</v>
      </c>
      <c r="D4" s="325" t="s">
        <v>1094</v>
      </c>
      <c r="E4" s="325" t="s">
        <v>1095</v>
      </c>
      <c r="F4" s="325"/>
      <c r="G4" s="325"/>
      <c r="H4" s="325"/>
      <c r="I4" s="325"/>
      <c r="J4" s="325" t="s">
        <v>17</v>
      </c>
      <c r="K4" s="325"/>
      <c r="L4" s="325"/>
      <c r="M4" s="325"/>
      <c r="N4" s="325"/>
    </row>
    <row r="5" spans="1:15" ht="55.5" customHeight="1" x14ac:dyDescent="0.25">
      <c r="A5" s="325"/>
      <c r="B5" s="325"/>
      <c r="C5" s="325"/>
      <c r="D5" s="325"/>
      <c r="E5" s="7" t="s">
        <v>1096</v>
      </c>
      <c r="F5" s="7" t="s">
        <v>1097</v>
      </c>
      <c r="G5" s="7" t="s">
        <v>1098</v>
      </c>
      <c r="H5" s="7" t="s">
        <v>1099</v>
      </c>
      <c r="I5" s="7" t="s">
        <v>1100</v>
      </c>
      <c r="J5" s="7" t="s">
        <v>1096</v>
      </c>
      <c r="K5" s="7" t="s">
        <v>1097</v>
      </c>
      <c r="L5" s="7" t="s">
        <v>1098</v>
      </c>
      <c r="M5" s="7" t="s">
        <v>1099</v>
      </c>
      <c r="N5" s="7" t="s">
        <v>1100</v>
      </c>
    </row>
    <row r="6" spans="1:15" x14ac:dyDescent="0.25">
      <c r="A6" s="325"/>
      <c r="B6" s="325"/>
      <c r="C6" s="7" t="s">
        <v>32</v>
      </c>
      <c r="D6" s="7" t="s">
        <v>33</v>
      </c>
      <c r="E6" s="7" t="s">
        <v>1101</v>
      </c>
      <c r="F6" s="7" t="s">
        <v>1101</v>
      </c>
      <c r="G6" s="7" t="s">
        <v>1101</v>
      </c>
      <c r="H6" s="7" t="s">
        <v>1101</v>
      </c>
      <c r="I6" s="7" t="s">
        <v>1101</v>
      </c>
      <c r="J6" s="7" t="s">
        <v>34</v>
      </c>
      <c r="K6" s="7" t="s">
        <v>34</v>
      </c>
      <c r="L6" s="7" t="s">
        <v>34</v>
      </c>
      <c r="M6" s="7" t="s">
        <v>34</v>
      </c>
      <c r="N6" s="7" t="s">
        <v>34</v>
      </c>
    </row>
    <row r="7" spans="1:1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</row>
    <row r="8" spans="1:15" s="200" customFormat="1" ht="22.5" customHeight="1" x14ac:dyDescent="0.25">
      <c r="A8" s="201"/>
      <c r="B8" s="11" t="s">
        <v>36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3"/>
    </row>
    <row r="9" spans="1:15" s="15" customFormat="1" ht="20.100000000000001" customHeight="1" x14ac:dyDescent="0.25">
      <c r="A9" s="204"/>
      <c r="B9" s="16" t="s">
        <v>37</v>
      </c>
      <c r="C9" s="205">
        <f>SUM(C10:C21)+C23+C26+C28+C33+C35+C37+C39+C41+C44+C48+C52+C54+C58</f>
        <v>1667444.5000000005</v>
      </c>
      <c r="D9" s="206">
        <f t="shared" ref="D9:N9" si="0">SUM(D10:D21)+D23+D26+D28+D33+D35+D37+D39+D41+D44+D48+D52+D54+D58</f>
        <v>49430</v>
      </c>
      <c r="E9" s="206">
        <f t="shared" si="0"/>
        <v>0</v>
      </c>
      <c r="F9" s="206">
        <f t="shared" si="0"/>
        <v>0</v>
      </c>
      <c r="G9" s="206">
        <f t="shared" si="0"/>
        <v>0</v>
      </c>
      <c r="H9" s="206">
        <f t="shared" si="0"/>
        <v>336</v>
      </c>
      <c r="I9" s="206">
        <f t="shared" si="0"/>
        <v>336</v>
      </c>
      <c r="J9" s="205">
        <f t="shared" si="0"/>
        <v>0</v>
      </c>
      <c r="K9" s="205">
        <f t="shared" si="0"/>
        <v>0</v>
      </c>
      <c r="L9" s="205">
        <f t="shared" si="0"/>
        <v>0</v>
      </c>
      <c r="M9" s="205">
        <f t="shared" si="0"/>
        <v>945442250.80000019</v>
      </c>
      <c r="N9" s="205">
        <f t="shared" si="0"/>
        <v>945442250.80000019</v>
      </c>
      <c r="O9" s="22"/>
    </row>
    <row r="10" spans="1:15" ht="22.5" customHeight="1" x14ac:dyDescent="0.25">
      <c r="A10" s="25">
        <v>1</v>
      </c>
      <c r="B10" s="24" t="s">
        <v>1102</v>
      </c>
      <c r="C10" s="148">
        <f>'Таблица 1'!I20</f>
        <v>751086.66999999993</v>
      </c>
      <c r="D10" s="149">
        <f>'Таблица 1'!L20</f>
        <v>23332</v>
      </c>
      <c r="E10" s="149">
        <v>0</v>
      </c>
      <c r="F10" s="149">
        <v>0</v>
      </c>
      <c r="G10" s="149">
        <v>0</v>
      </c>
      <c r="H10" s="149">
        <v>156</v>
      </c>
      <c r="I10" s="149">
        <f t="shared" ref="I10:I20" si="1">H10</f>
        <v>156</v>
      </c>
      <c r="J10" s="148">
        <v>0</v>
      </c>
      <c r="K10" s="148">
        <v>0</v>
      </c>
      <c r="L10" s="148">
        <v>0</v>
      </c>
      <c r="M10" s="148">
        <f>'Таблица 1'!Q20</f>
        <v>515938613.40000015</v>
      </c>
      <c r="N10" s="148">
        <f t="shared" ref="N10:N20" si="2">M10</f>
        <v>515938613.40000015</v>
      </c>
    </row>
    <row r="11" spans="1:15" ht="22.5" customHeight="1" x14ac:dyDescent="0.25">
      <c r="A11" s="25">
        <v>2</v>
      </c>
      <c r="B11" s="24" t="s">
        <v>1103</v>
      </c>
      <c r="C11" s="148">
        <f>'Таблица 1'!I177</f>
        <v>778.27</v>
      </c>
      <c r="D11" s="149">
        <f>'Таблица 1'!L177</f>
        <v>28</v>
      </c>
      <c r="E11" s="149">
        <v>0</v>
      </c>
      <c r="F11" s="149">
        <v>0</v>
      </c>
      <c r="G11" s="149">
        <v>0</v>
      </c>
      <c r="H11" s="149">
        <v>1</v>
      </c>
      <c r="I11" s="149">
        <f t="shared" si="1"/>
        <v>1</v>
      </c>
      <c r="J11" s="148">
        <v>0</v>
      </c>
      <c r="K11" s="148">
        <v>0</v>
      </c>
      <c r="L11" s="148">
        <v>0</v>
      </c>
      <c r="M11" s="148">
        <f>'Таблица 1'!M177</f>
        <v>1895080.0899999999</v>
      </c>
      <c r="N11" s="148">
        <f t="shared" si="2"/>
        <v>1895080.0899999999</v>
      </c>
    </row>
    <row r="12" spans="1:15" ht="22.5" customHeight="1" x14ac:dyDescent="0.25">
      <c r="A12" s="25">
        <v>3</v>
      </c>
      <c r="B12" s="24" t="s">
        <v>1104</v>
      </c>
      <c r="C12" s="148">
        <f>'Таблица 1'!I179</f>
        <v>988.95</v>
      </c>
      <c r="D12" s="149">
        <f>'Таблица 1'!L179</f>
        <v>44</v>
      </c>
      <c r="E12" s="149">
        <v>0</v>
      </c>
      <c r="F12" s="149">
        <v>0</v>
      </c>
      <c r="G12" s="149">
        <v>0</v>
      </c>
      <c r="H12" s="149">
        <v>1</v>
      </c>
      <c r="I12" s="149">
        <f t="shared" si="1"/>
        <v>1</v>
      </c>
      <c r="J12" s="148">
        <v>0</v>
      </c>
      <c r="K12" s="148">
        <v>0</v>
      </c>
      <c r="L12" s="148">
        <v>0</v>
      </c>
      <c r="M12" s="148">
        <f>'Таблица 1'!M179</f>
        <v>3734382.74</v>
      </c>
      <c r="N12" s="148">
        <f t="shared" si="2"/>
        <v>3734382.74</v>
      </c>
    </row>
    <row r="13" spans="1:15" ht="22.5" customHeight="1" x14ac:dyDescent="0.25">
      <c r="A13" s="25">
        <v>4</v>
      </c>
      <c r="B13" s="24" t="s">
        <v>1105</v>
      </c>
      <c r="C13" s="148">
        <f>'Таблица 1'!I181</f>
        <v>1204.9000000000001</v>
      </c>
      <c r="D13" s="149">
        <f>'Таблица 1'!L181</f>
        <v>37</v>
      </c>
      <c r="E13" s="149">
        <v>0</v>
      </c>
      <c r="F13" s="149">
        <v>0</v>
      </c>
      <c r="G13" s="149">
        <v>0</v>
      </c>
      <c r="H13" s="149">
        <v>1</v>
      </c>
      <c r="I13" s="149">
        <f t="shared" si="1"/>
        <v>1</v>
      </c>
      <c r="J13" s="148">
        <v>0</v>
      </c>
      <c r="K13" s="148">
        <v>0</v>
      </c>
      <c r="L13" s="148">
        <v>0</v>
      </c>
      <c r="M13" s="148">
        <f>'Таблица 1'!M181</f>
        <v>981682.56</v>
      </c>
      <c r="N13" s="148">
        <f t="shared" si="2"/>
        <v>981682.56</v>
      </c>
    </row>
    <row r="14" spans="1:15" ht="20.25" customHeight="1" x14ac:dyDescent="0.25">
      <c r="A14" s="25">
        <v>5</v>
      </c>
      <c r="B14" s="24" t="s">
        <v>1106</v>
      </c>
      <c r="C14" s="148">
        <f>'Таблица 1'!I183</f>
        <v>18546</v>
      </c>
      <c r="D14" s="149">
        <f>'Таблица 1'!L183</f>
        <v>603</v>
      </c>
      <c r="E14" s="149">
        <v>0</v>
      </c>
      <c r="F14" s="149">
        <v>0</v>
      </c>
      <c r="G14" s="149">
        <v>0</v>
      </c>
      <c r="H14" s="149">
        <v>7</v>
      </c>
      <c r="I14" s="149">
        <f t="shared" si="1"/>
        <v>7</v>
      </c>
      <c r="J14" s="148">
        <v>0</v>
      </c>
      <c r="K14" s="148">
        <v>0</v>
      </c>
      <c r="L14" s="148">
        <v>0</v>
      </c>
      <c r="M14" s="148">
        <f>'Таблица 1'!M183</f>
        <v>15362604.9</v>
      </c>
      <c r="N14" s="148">
        <f t="shared" si="2"/>
        <v>15362604.9</v>
      </c>
    </row>
    <row r="15" spans="1:15" ht="22.5" customHeight="1" x14ac:dyDescent="0.25">
      <c r="A15" s="25">
        <v>6</v>
      </c>
      <c r="B15" s="24" t="s">
        <v>1107</v>
      </c>
      <c r="C15" s="148">
        <f>'Таблица 1'!I191</f>
        <v>625152.70999999985</v>
      </c>
      <c r="D15" s="149">
        <f>'Таблица 1'!L191</f>
        <v>16649</v>
      </c>
      <c r="E15" s="149">
        <v>0</v>
      </c>
      <c r="F15" s="149">
        <v>0</v>
      </c>
      <c r="G15" s="149">
        <v>0</v>
      </c>
      <c r="H15" s="149">
        <v>45</v>
      </c>
      <c r="I15" s="149">
        <f t="shared" si="1"/>
        <v>45</v>
      </c>
      <c r="J15" s="148">
        <v>0</v>
      </c>
      <c r="K15" s="148">
        <v>0</v>
      </c>
      <c r="L15" s="148">
        <v>0</v>
      </c>
      <c r="M15" s="148">
        <f>'Таблица 1'!M191</f>
        <v>160180702.97000003</v>
      </c>
      <c r="N15" s="148">
        <f t="shared" si="2"/>
        <v>160180702.97000003</v>
      </c>
    </row>
    <row r="16" spans="1:15" ht="22.5" customHeight="1" x14ac:dyDescent="0.25">
      <c r="A16" s="25">
        <v>7</v>
      </c>
      <c r="B16" s="24" t="s">
        <v>1108</v>
      </c>
      <c r="C16" s="148">
        <f>'Таблица 1'!I237</f>
        <v>8274.2000000000007</v>
      </c>
      <c r="D16" s="149">
        <f>'Таблица 1'!L237</f>
        <v>272</v>
      </c>
      <c r="E16" s="149">
        <v>0</v>
      </c>
      <c r="F16" s="149">
        <v>0</v>
      </c>
      <c r="G16" s="149">
        <v>0</v>
      </c>
      <c r="H16" s="149">
        <v>4</v>
      </c>
      <c r="I16" s="149">
        <f t="shared" si="1"/>
        <v>4</v>
      </c>
      <c r="J16" s="148">
        <v>0</v>
      </c>
      <c r="K16" s="148">
        <v>0</v>
      </c>
      <c r="L16" s="148">
        <v>0</v>
      </c>
      <c r="M16" s="148">
        <f>'Таблица 1'!M237</f>
        <v>12342353.830000002</v>
      </c>
      <c r="N16" s="148">
        <f t="shared" si="2"/>
        <v>12342353.830000002</v>
      </c>
    </row>
    <row r="17" spans="1:14" ht="22.5" customHeight="1" x14ac:dyDescent="0.25">
      <c r="A17" s="25">
        <v>8</v>
      </c>
      <c r="B17" s="24" t="s">
        <v>1109</v>
      </c>
      <c r="C17" s="148">
        <f>'Таблица 1'!I242</f>
        <v>19194.300000000003</v>
      </c>
      <c r="D17" s="149">
        <f>'Таблица 1'!L242</f>
        <v>430</v>
      </c>
      <c r="E17" s="149">
        <v>0</v>
      </c>
      <c r="F17" s="149">
        <v>0</v>
      </c>
      <c r="G17" s="149">
        <v>0</v>
      </c>
      <c r="H17" s="149">
        <v>8</v>
      </c>
      <c r="I17" s="149">
        <f t="shared" si="1"/>
        <v>8</v>
      </c>
      <c r="J17" s="148">
        <v>0</v>
      </c>
      <c r="K17" s="148">
        <v>0</v>
      </c>
      <c r="L17" s="148">
        <v>0</v>
      </c>
      <c r="M17" s="148">
        <f>'Таблица 1'!M242</f>
        <v>24034718.23</v>
      </c>
      <c r="N17" s="148">
        <f t="shared" si="2"/>
        <v>24034718.23</v>
      </c>
    </row>
    <row r="18" spans="1:14" ht="22.5" customHeight="1" x14ac:dyDescent="0.25">
      <c r="A18" s="25">
        <v>9</v>
      </c>
      <c r="B18" s="24" t="s">
        <v>1110</v>
      </c>
      <c r="C18" s="148">
        <f>'Таблица 1'!I251</f>
        <v>4300.3</v>
      </c>
      <c r="D18" s="149">
        <f>'Таблица 1'!L251</f>
        <v>70</v>
      </c>
      <c r="E18" s="149">
        <v>0</v>
      </c>
      <c r="F18" s="149">
        <v>0</v>
      </c>
      <c r="G18" s="149">
        <v>0</v>
      </c>
      <c r="H18" s="149">
        <v>1</v>
      </c>
      <c r="I18" s="149">
        <f t="shared" si="1"/>
        <v>1</v>
      </c>
      <c r="J18" s="148">
        <v>0</v>
      </c>
      <c r="K18" s="148">
        <v>0</v>
      </c>
      <c r="L18" s="148">
        <v>0</v>
      </c>
      <c r="M18" s="148">
        <f>'Таблица 1'!M251</f>
        <v>2002130.01</v>
      </c>
      <c r="N18" s="148">
        <f t="shared" si="2"/>
        <v>2002130.01</v>
      </c>
    </row>
    <row r="19" spans="1:14" ht="22.5" customHeight="1" x14ac:dyDescent="0.25">
      <c r="A19" s="25">
        <v>10</v>
      </c>
      <c r="B19" s="24" t="s">
        <v>1111</v>
      </c>
      <c r="C19" s="148">
        <f>'Таблица 1'!I253</f>
        <v>1204.01</v>
      </c>
      <c r="D19" s="149">
        <f>'Таблица 1'!L253</f>
        <v>41</v>
      </c>
      <c r="E19" s="149">
        <v>0</v>
      </c>
      <c r="F19" s="149">
        <v>0</v>
      </c>
      <c r="G19" s="149">
        <v>0</v>
      </c>
      <c r="H19" s="149">
        <v>2</v>
      </c>
      <c r="I19" s="149">
        <f t="shared" si="1"/>
        <v>2</v>
      </c>
      <c r="J19" s="148">
        <v>0</v>
      </c>
      <c r="K19" s="148">
        <v>0</v>
      </c>
      <c r="L19" s="148">
        <v>0</v>
      </c>
      <c r="M19" s="148">
        <f>'Таблица 1'!M253</f>
        <v>1305958.24</v>
      </c>
      <c r="N19" s="148">
        <f t="shared" si="2"/>
        <v>1305958.24</v>
      </c>
    </row>
    <row r="20" spans="1:14" ht="22.5" customHeight="1" x14ac:dyDescent="0.25">
      <c r="A20" s="25">
        <v>11</v>
      </c>
      <c r="B20" s="24" t="s">
        <v>1112</v>
      </c>
      <c r="C20" s="148">
        <f>'Таблица 1'!I256</f>
        <v>1187.5999999999999</v>
      </c>
      <c r="D20" s="149">
        <f>'Таблица 1'!L256</f>
        <v>16</v>
      </c>
      <c r="E20" s="149">
        <v>0</v>
      </c>
      <c r="F20" s="149">
        <v>0</v>
      </c>
      <c r="G20" s="149">
        <v>0</v>
      </c>
      <c r="H20" s="149">
        <v>1</v>
      </c>
      <c r="I20" s="149">
        <f t="shared" si="1"/>
        <v>1</v>
      </c>
      <c r="J20" s="148">
        <v>0</v>
      </c>
      <c r="K20" s="148">
        <v>0</v>
      </c>
      <c r="L20" s="148">
        <v>0</v>
      </c>
      <c r="M20" s="148">
        <f>'Таблица 1'!M256</f>
        <v>308421.59999999998</v>
      </c>
      <c r="N20" s="148">
        <f t="shared" si="2"/>
        <v>308421.59999999998</v>
      </c>
    </row>
    <row r="21" spans="1:14" ht="30" customHeight="1" x14ac:dyDescent="0.25">
      <c r="A21" s="25"/>
      <c r="B21" s="24" t="s">
        <v>1113</v>
      </c>
      <c r="C21" s="148">
        <f>C22</f>
        <v>9859</v>
      </c>
      <c r="D21" s="149">
        <f t="shared" ref="D21:N21" si="3">D22</f>
        <v>366</v>
      </c>
      <c r="E21" s="149">
        <f t="shared" si="3"/>
        <v>0</v>
      </c>
      <c r="F21" s="149">
        <f t="shared" si="3"/>
        <v>0</v>
      </c>
      <c r="G21" s="149">
        <f t="shared" si="3"/>
        <v>0</v>
      </c>
      <c r="H21" s="149">
        <f t="shared" si="3"/>
        <v>2</v>
      </c>
      <c r="I21" s="149">
        <f t="shared" si="3"/>
        <v>2</v>
      </c>
      <c r="J21" s="148">
        <f t="shared" si="3"/>
        <v>0</v>
      </c>
      <c r="K21" s="148">
        <f t="shared" si="3"/>
        <v>0</v>
      </c>
      <c r="L21" s="148">
        <f t="shared" si="3"/>
        <v>0</v>
      </c>
      <c r="M21" s="148">
        <f t="shared" si="3"/>
        <v>6173371.2899999991</v>
      </c>
      <c r="N21" s="148">
        <f t="shared" si="3"/>
        <v>6173371.2899999991</v>
      </c>
    </row>
    <row r="22" spans="1:14" ht="23.25" customHeight="1" x14ac:dyDescent="0.25">
      <c r="A22" s="25">
        <v>12</v>
      </c>
      <c r="B22" s="24" t="s">
        <v>1114</v>
      </c>
      <c r="C22" s="148">
        <f>'Таблица 1'!I259</f>
        <v>9859</v>
      </c>
      <c r="D22" s="149">
        <f>'Таблица 1'!L259</f>
        <v>366</v>
      </c>
      <c r="E22" s="149">
        <v>0</v>
      </c>
      <c r="F22" s="149">
        <v>0</v>
      </c>
      <c r="G22" s="149">
        <v>0</v>
      </c>
      <c r="H22" s="149">
        <v>2</v>
      </c>
      <c r="I22" s="149">
        <f>H22</f>
        <v>2</v>
      </c>
      <c r="J22" s="148">
        <v>0</v>
      </c>
      <c r="K22" s="148">
        <v>0</v>
      </c>
      <c r="L22" s="148">
        <v>0</v>
      </c>
      <c r="M22" s="148">
        <f>'Таблица 1'!M259</f>
        <v>6173371.2899999991</v>
      </c>
      <c r="N22" s="148">
        <f>M22</f>
        <v>6173371.2899999991</v>
      </c>
    </row>
    <row r="23" spans="1:14" ht="29.25" customHeight="1" x14ac:dyDescent="0.25">
      <c r="A23" s="25"/>
      <c r="B23" s="24" t="s">
        <v>1115</v>
      </c>
      <c r="C23" s="148">
        <f>SUM(C24:C25)</f>
        <v>36632.050000000003</v>
      </c>
      <c r="D23" s="149">
        <f t="shared" ref="D23:N23" si="4">SUM(D24:D25)</f>
        <v>1141</v>
      </c>
      <c r="E23" s="149">
        <f t="shared" si="4"/>
        <v>0</v>
      </c>
      <c r="F23" s="149">
        <f t="shared" si="4"/>
        <v>0</v>
      </c>
      <c r="G23" s="149">
        <f t="shared" si="4"/>
        <v>0</v>
      </c>
      <c r="H23" s="149">
        <f t="shared" si="4"/>
        <v>26</v>
      </c>
      <c r="I23" s="149">
        <f t="shared" si="4"/>
        <v>26</v>
      </c>
      <c r="J23" s="148">
        <f t="shared" si="4"/>
        <v>0</v>
      </c>
      <c r="K23" s="148">
        <f t="shared" si="4"/>
        <v>0</v>
      </c>
      <c r="L23" s="148">
        <f t="shared" si="4"/>
        <v>0</v>
      </c>
      <c r="M23" s="148">
        <f t="shared" si="4"/>
        <v>41446964.829999998</v>
      </c>
      <c r="N23" s="148">
        <f t="shared" si="4"/>
        <v>41446964.829999998</v>
      </c>
    </row>
    <row r="24" spans="1:14" ht="22.5" customHeight="1" x14ac:dyDescent="0.25">
      <c r="A24" s="25">
        <v>13</v>
      </c>
      <c r="B24" s="24" t="s">
        <v>1116</v>
      </c>
      <c r="C24" s="148">
        <f>'Таблица 1'!I263</f>
        <v>32225.95</v>
      </c>
      <c r="D24" s="149">
        <f>'Таблица 1'!L263</f>
        <v>954</v>
      </c>
      <c r="E24" s="149">
        <v>0</v>
      </c>
      <c r="F24" s="149">
        <v>0</v>
      </c>
      <c r="G24" s="149">
        <v>0</v>
      </c>
      <c r="H24" s="149">
        <v>21</v>
      </c>
      <c r="I24" s="149">
        <f t="shared" ref="I24:I25" si="5">H24</f>
        <v>21</v>
      </c>
      <c r="J24" s="148">
        <v>0</v>
      </c>
      <c r="K24" s="148">
        <v>0</v>
      </c>
      <c r="L24" s="148">
        <v>0</v>
      </c>
      <c r="M24" s="148">
        <f>'Таблица 1'!M263</f>
        <v>31271659.27</v>
      </c>
      <c r="N24" s="148">
        <f t="shared" ref="N24:N25" si="6">M24</f>
        <v>31271659.27</v>
      </c>
    </row>
    <row r="25" spans="1:14" ht="22.5" customHeight="1" x14ac:dyDescent="0.25">
      <c r="A25" s="25">
        <v>14</v>
      </c>
      <c r="B25" s="24" t="s">
        <v>1117</v>
      </c>
      <c r="C25" s="148">
        <f>'Таблица 1'!I285</f>
        <v>4406.1000000000004</v>
      </c>
      <c r="D25" s="149">
        <f>'Таблица 1'!L285</f>
        <v>187</v>
      </c>
      <c r="E25" s="149">
        <v>0</v>
      </c>
      <c r="F25" s="149">
        <v>0</v>
      </c>
      <c r="G25" s="149">
        <v>0</v>
      </c>
      <c r="H25" s="149">
        <v>5</v>
      </c>
      <c r="I25" s="149">
        <f t="shared" si="5"/>
        <v>5</v>
      </c>
      <c r="J25" s="148">
        <v>0</v>
      </c>
      <c r="K25" s="148">
        <v>0</v>
      </c>
      <c r="L25" s="148">
        <v>0</v>
      </c>
      <c r="M25" s="148">
        <f>'Таблица 1'!M285</f>
        <v>10175305.560000002</v>
      </c>
      <c r="N25" s="148">
        <f t="shared" si="6"/>
        <v>10175305.560000002</v>
      </c>
    </row>
    <row r="26" spans="1:14" ht="29.25" customHeight="1" x14ac:dyDescent="0.25">
      <c r="A26" s="25"/>
      <c r="B26" s="24" t="s">
        <v>1118</v>
      </c>
      <c r="C26" s="148">
        <f>C27</f>
        <v>430.3</v>
      </c>
      <c r="D26" s="149">
        <f t="shared" ref="D26:N26" si="7">D27</f>
        <v>25</v>
      </c>
      <c r="E26" s="149">
        <f t="shared" si="7"/>
        <v>0</v>
      </c>
      <c r="F26" s="149">
        <f t="shared" si="7"/>
        <v>0</v>
      </c>
      <c r="G26" s="149">
        <f t="shared" si="7"/>
        <v>0</v>
      </c>
      <c r="H26" s="149">
        <f t="shared" si="7"/>
        <v>1</v>
      </c>
      <c r="I26" s="149">
        <f t="shared" si="7"/>
        <v>1</v>
      </c>
      <c r="J26" s="148">
        <f t="shared" si="7"/>
        <v>0</v>
      </c>
      <c r="K26" s="148">
        <f t="shared" si="7"/>
        <v>0</v>
      </c>
      <c r="L26" s="148">
        <f t="shared" si="7"/>
        <v>0</v>
      </c>
      <c r="M26" s="148">
        <f t="shared" si="7"/>
        <v>561807.92999999993</v>
      </c>
      <c r="N26" s="148">
        <f t="shared" si="7"/>
        <v>561807.92999999993</v>
      </c>
    </row>
    <row r="27" spans="1:14" ht="22.5" customHeight="1" x14ac:dyDescent="0.25">
      <c r="A27" s="25">
        <v>15</v>
      </c>
      <c r="B27" s="24" t="s">
        <v>1119</v>
      </c>
      <c r="C27" s="148">
        <f>'Таблица 1'!I292</f>
        <v>430.3</v>
      </c>
      <c r="D27" s="149">
        <f>'Таблица 1'!L292</f>
        <v>25</v>
      </c>
      <c r="E27" s="149">
        <v>0</v>
      </c>
      <c r="F27" s="149">
        <v>0</v>
      </c>
      <c r="G27" s="149">
        <v>0</v>
      </c>
      <c r="H27" s="149">
        <v>1</v>
      </c>
      <c r="I27" s="149">
        <f>H27</f>
        <v>1</v>
      </c>
      <c r="J27" s="148">
        <v>0</v>
      </c>
      <c r="K27" s="148">
        <v>0</v>
      </c>
      <c r="L27" s="148">
        <v>0</v>
      </c>
      <c r="M27" s="148">
        <f>'Таблица 1'!M292</f>
        <v>561807.92999999993</v>
      </c>
      <c r="N27" s="148">
        <f>M27</f>
        <v>561807.92999999993</v>
      </c>
    </row>
    <row r="28" spans="1:14" ht="29.25" customHeight="1" x14ac:dyDescent="0.25">
      <c r="A28" s="25"/>
      <c r="B28" s="24" t="s">
        <v>1120</v>
      </c>
      <c r="C28" s="148">
        <f>SUM(C29:C32)</f>
        <v>15799.090000000002</v>
      </c>
      <c r="D28" s="149">
        <f t="shared" ref="D28:N28" si="8">SUM(D29:D32)</f>
        <v>585</v>
      </c>
      <c r="E28" s="149">
        <f t="shared" si="8"/>
        <v>0</v>
      </c>
      <c r="F28" s="149">
        <f t="shared" si="8"/>
        <v>0</v>
      </c>
      <c r="G28" s="149">
        <f t="shared" si="8"/>
        <v>0</v>
      </c>
      <c r="H28" s="149">
        <f t="shared" si="8"/>
        <v>8</v>
      </c>
      <c r="I28" s="149">
        <f t="shared" si="8"/>
        <v>8</v>
      </c>
      <c r="J28" s="148">
        <f t="shared" si="8"/>
        <v>0</v>
      </c>
      <c r="K28" s="148">
        <f t="shared" si="8"/>
        <v>0</v>
      </c>
      <c r="L28" s="148">
        <f t="shared" si="8"/>
        <v>0</v>
      </c>
      <c r="M28" s="148">
        <f t="shared" si="8"/>
        <v>25033781.339999996</v>
      </c>
      <c r="N28" s="148">
        <f t="shared" si="8"/>
        <v>25033781.339999996</v>
      </c>
    </row>
    <row r="29" spans="1:14" ht="22.5" customHeight="1" x14ac:dyDescent="0.25">
      <c r="A29" s="25">
        <v>16</v>
      </c>
      <c r="B29" s="24" t="s">
        <v>1121</v>
      </c>
      <c r="C29" s="148">
        <f>'Таблица 1'!I295</f>
        <v>1147</v>
      </c>
      <c r="D29" s="149">
        <f>'Таблица 1'!L295</f>
        <v>38</v>
      </c>
      <c r="E29" s="149">
        <v>0</v>
      </c>
      <c r="F29" s="149">
        <v>0</v>
      </c>
      <c r="G29" s="149">
        <v>0</v>
      </c>
      <c r="H29" s="149">
        <v>2</v>
      </c>
      <c r="I29" s="149">
        <f t="shared" ref="I29:I32" si="9">H29</f>
        <v>2</v>
      </c>
      <c r="J29" s="148">
        <v>0</v>
      </c>
      <c r="K29" s="148">
        <v>0</v>
      </c>
      <c r="L29" s="148">
        <v>0</v>
      </c>
      <c r="M29" s="148">
        <f>'Таблица 1'!M295</f>
        <v>614358.62</v>
      </c>
      <c r="N29" s="148">
        <f t="shared" ref="N29:N32" si="10">M29</f>
        <v>614358.62</v>
      </c>
    </row>
    <row r="30" spans="1:14" ht="22.5" customHeight="1" x14ac:dyDescent="0.25">
      <c r="A30" s="25">
        <v>17</v>
      </c>
      <c r="B30" s="24" t="s">
        <v>1122</v>
      </c>
      <c r="C30" s="148">
        <f>'Таблица 1'!I298</f>
        <v>10021.990000000002</v>
      </c>
      <c r="D30" s="149">
        <f>'Таблица 1'!L298</f>
        <v>396</v>
      </c>
      <c r="E30" s="149">
        <v>0</v>
      </c>
      <c r="F30" s="149">
        <v>0</v>
      </c>
      <c r="G30" s="149">
        <v>0</v>
      </c>
      <c r="H30" s="149">
        <v>4</v>
      </c>
      <c r="I30" s="149">
        <f t="shared" si="9"/>
        <v>4</v>
      </c>
      <c r="J30" s="148">
        <v>0</v>
      </c>
      <c r="K30" s="148">
        <v>0</v>
      </c>
      <c r="L30" s="148">
        <v>0</v>
      </c>
      <c r="M30" s="148">
        <f>'Таблица 1'!M298</f>
        <v>12660962.560000001</v>
      </c>
      <c r="N30" s="148">
        <f t="shared" si="10"/>
        <v>12660962.560000001</v>
      </c>
    </row>
    <row r="31" spans="1:14" ht="22.5" customHeight="1" x14ac:dyDescent="0.25">
      <c r="A31" s="25">
        <v>18</v>
      </c>
      <c r="B31" s="24" t="s">
        <v>1123</v>
      </c>
      <c r="C31" s="148">
        <f>'Таблица 1'!I303</f>
        <v>3747.1</v>
      </c>
      <c r="D31" s="149">
        <f>'Таблица 1'!L303</f>
        <v>118</v>
      </c>
      <c r="E31" s="149">
        <v>0</v>
      </c>
      <c r="F31" s="149">
        <v>0</v>
      </c>
      <c r="G31" s="149">
        <v>0</v>
      </c>
      <c r="H31" s="149">
        <v>1</v>
      </c>
      <c r="I31" s="149">
        <f t="shared" si="9"/>
        <v>1</v>
      </c>
      <c r="J31" s="148">
        <v>0</v>
      </c>
      <c r="K31" s="148">
        <v>0</v>
      </c>
      <c r="L31" s="148">
        <v>0</v>
      </c>
      <c r="M31" s="148">
        <f>'Таблица 1'!M303</f>
        <v>11252294.439999999</v>
      </c>
      <c r="N31" s="148">
        <f t="shared" si="10"/>
        <v>11252294.439999999</v>
      </c>
    </row>
    <row r="32" spans="1:14" ht="22.5" customHeight="1" x14ac:dyDescent="0.25">
      <c r="A32" s="25">
        <v>19</v>
      </c>
      <c r="B32" s="24" t="s">
        <v>1124</v>
      </c>
      <c r="C32" s="148">
        <f>'Таблица 1'!I305</f>
        <v>883</v>
      </c>
      <c r="D32" s="149">
        <f>'Таблица 1'!L305</f>
        <v>33</v>
      </c>
      <c r="E32" s="149">
        <v>0</v>
      </c>
      <c r="F32" s="149">
        <v>0</v>
      </c>
      <c r="G32" s="149">
        <v>0</v>
      </c>
      <c r="H32" s="149">
        <v>1</v>
      </c>
      <c r="I32" s="149">
        <f t="shared" si="9"/>
        <v>1</v>
      </c>
      <c r="J32" s="148">
        <v>0</v>
      </c>
      <c r="K32" s="148">
        <v>0</v>
      </c>
      <c r="L32" s="148">
        <v>0</v>
      </c>
      <c r="M32" s="148">
        <f>'Таблица 1'!M305</f>
        <v>506165.72000000003</v>
      </c>
      <c r="N32" s="148">
        <f t="shared" si="10"/>
        <v>506165.72000000003</v>
      </c>
    </row>
    <row r="33" spans="1:14" ht="29.25" customHeight="1" x14ac:dyDescent="0.25">
      <c r="A33" s="25"/>
      <c r="B33" s="24" t="s">
        <v>1125</v>
      </c>
      <c r="C33" s="148">
        <f>SUM(C34)</f>
        <v>798.62</v>
      </c>
      <c r="D33" s="149">
        <f t="shared" ref="D33:N33" si="11">SUM(D34)</f>
        <v>31</v>
      </c>
      <c r="E33" s="149">
        <f t="shared" si="11"/>
        <v>0</v>
      </c>
      <c r="F33" s="149">
        <f t="shared" si="11"/>
        <v>0</v>
      </c>
      <c r="G33" s="149">
        <f t="shared" si="11"/>
        <v>0</v>
      </c>
      <c r="H33" s="149">
        <f t="shared" si="11"/>
        <v>1</v>
      </c>
      <c r="I33" s="149">
        <f t="shared" si="11"/>
        <v>1</v>
      </c>
      <c r="J33" s="148">
        <f t="shared" si="11"/>
        <v>0</v>
      </c>
      <c r="K33" s="148">
        <f t="shared" si="11"/>
        <v>0</v>
      </c>
      <c r="L33" s="148">
        <f t="shared" si="11"/>
        <v>0</v>
      </c>
      <c r="M33" s="148">
        <f t="shared" si="11"/>
        <v>469287.6</v>
      </c>
      <c r="N33" s="148">
        <f t="shared" si="11"/>
        <v>469287.6</v>
      </c>
    </row>
    <row r="34" spans="1:14" ht="22.5" customHeight="1" x14ac:dyDescent="0.25">
      <c r="A34" s="25">
        <v>20</v>
      </c>
      <c r="B34" s="24" t="s">
        <v>1126</v>
      </c>
      <c r="C34" s="148">
        <f>'Таблица 1'!I308</f>
        <v>798.62</v>
      </c>
      <c r="D34" s="149">
        <f>'Таблица 1'!L308</f>
        <v>31</v>
      </c>
      <c r="E34" s="149">
        <v>0</v>
      </c>
      <c r="F34" s="149">
        <v>0</v>
      </c>
      <c r="G34" s="149">
        <v>0</v>
      </c>
      <c r="H34" s="149">
        <v>1</v>
      </c>
      <c r="I34" s="149">
        <f>H34</f>
        <v>1</v>
      </c>
      <c r="J34" s="148">
        <v>0</v>
      </c>
      <c r="K34" s="148">
        <v>0</v>
      </c>
      <c r="L34" s="148">
        <v>0</v>
      </c>
      <c r="M34" s="148">
        <f>'Таблица 1'!M308</f>
        <v>469287.6</v>
      </c>
      <c r="N34" s="148">
        <f>M34</f>
        <v>469287.6</v>
      </c>
    </row>
    <row r="35" spans="1:14" ht="29.25" customHeight="1" x14ac:dyDescent="0.25">
      <c r="A35" s="25"/>
      <c r="B35" s="24" t="s">
        <v>1127</v>
      </c>
      <c r="C35" s="148">
        <f>SUM(C36)</f>
        <v>2507.6</v>
      </c>
      <c r="D35" s="149">
        <f t="shared" ref="D35:N35" si="12">SUM(D36)</f>
        <v>62</v>
      </c>
      <c r="E35" s="149">
        <f t="shared" si="12"/>
        <v>0</v>
      </c>
      <c r="F35" s="149">
        <f t="shared" si="12"/>
        <v>0</v>
      </c>
      <c r="G35" s="149">
        <f t="shared" si="12"/>
        <v>0</v>
      </c>
      <c r="H35" s="149">
        <f t="shared" si="12"/>
        <v>2</v>
      </c>
      <c r="I35" s="149">
        <f t="shared" si="12"/>
        <v>2</v>
      </c>
      <c r="J35" s="148">
        <f t="shared" si="12"/>
        <v>0</v>
      </c>
      <c r="K35" s="148">
        <f t="shared" si="12"/>
        <v>0</v>
      </c>
      <c r="L35" s="148">
        <f t="shared" si="12"/>
        <v>0</v>
      </c>
      <c r="M35" s="148">
        <f t="shared" si="12"/>
        <v>5450833.2000000002</v>
      </c>
      <c r="N35" s="148">
        <f t="shared" si="12"/>
        <v>5450833.2000000002</v>
      </c>
    </row>
    <row r="36" spans="1:14" ht="22.5" customHeight="1" x14ac:dyDescent="0.25">
      <c r="A36" s="25">
        <v>21</v>
      </c>
      <c r="B36" s="24" t="s">
        <v>1128</v>
      </c>
      <c r="C36" s="148">
        <f>'Таблица 1'!I311</f>
        <v>2507.6</v>
      </c>
      <c r="D36" s="149">
        <f>'Таблица 1'!L311</f>
        <v>62</v>
      </c>
      <c r="E36" s="149">
        <v>0</v>
      </c>
      <c r="F36" s="149">
        <v>0</v>
      </c>
      <c r="G36" s="149">
        <v>0</v>
      </c>
      <c r="H36" s="149">
        <v>2</v>
      </c>
      <c r="I36" s="149">
        <f>H36</f>
        <v>2</v>
      </c>
      <c r="J36" s="148">
        <v>0</v>
      </c>
      <c r="K36" s="148">
        <v>0</v>
      </c>
      <c r="L36" s="148">
        <v>0</v>
      </c>
      <c r="M36" s="148">
        <f>'Таблица 1'!M311</f>
        <v>5450833.2000000002</v>
      </c>
      <c r="N36" s="148">
        <f>M36</f>
        <v>5450833.2000000002</v>
      </c>
    </row>
    <row r="37" spans="1:14" ht="29.25" customHeight="1" x14ac:dyDescent="0.25">
      <c r="A37" s="25"/>
      <c r="B37" s="24" t="s">
        <v>1129</v>
      </c>
      <c r="C37" s="148">
        <f>SUM(C38)</f>
        <v>1220</v>
      </c>
      <c r="D37" s="149">
        <f t="shared" ref="D37:N37" si="13">SUM(D38)</f>
        <v>46</v>
      </c>
      <c r="E37" s="149">
        <f t="shared" si="13"/>
        <v>0</v>
      </c>
      <c r="F37" s="149">
        <f t="shared" si="13"/>
        <v>0</v>
      </c>
      <c r="G37" s="149">
        <f t="shared" si="13"/>
        <v>0</v>
      </c>
      <c r="H37" s="149">
        <f t="shared" si="13"/>
        <v>1</v>
      </c>
      <c r="I37" s="149">
        <f t="shared" si="13"/>
        <v>1</v>
      </c>
      <c r="J37" s="148">
        <f t="shared" si="13"/>
        <v>0</v>
      </c>
      <c r="K37" s="148">
        <f t="shared" si="13"/>
        <v>0</v>
      </c>
      <c r="L37" s="148">
        <f t="shared" si="13"/>
        <v>0</v>
      </c>
      <c r="M37" s="148">
        <f t="shared" si="13"/>
        <v>2018971.2</v>
      </c>
      <c r="N37" s="148">
        <f t="shared" si="13"/>
        <v>2018971.2</v>
      </c>
    </row>
    <row r="38" spans="1:14" ht="22.5" customHeight="1" x14ac:dyDescent="0.25">
      <c r="A38" s="25">
        <v>22</v>
      </c>
      <c r="B38" s="24" t="s">
        <v>1130</v>
      </c>
      <c r="C38" s="148">
        <f>'Таблица 1'!I315</f>
        <v>1220</v>
      </c>
      <c r="D38" s="149">
        <f>'Таблица 1'!L315</f>
        <v>46</v>
      </c>
      <c r="E38" s="149">
        <v>0</v>
      </c>
      <c r="F38" s="149">
        <v>0</v>
      </c>
      <c r="G38" s="149">
        <v>0</v>
      </c>
      <c r="H38" s="149">
        <v>1</v>
      </c>
      <c r="I38" s="149">
        <f>H38</f>
        <v>1</v>
      </c>
      <c r="J38" s="148">
        <v>0</v>
      </c>
      <c r="K38" s="148">
        <v>0</v>
      </c>
      <c r="L38" s="148">
        <v>0</v>
      </c>
      <c r="M38" s="148">
        <f>'Таблица 1'!M315</f>
        <v>2018971.2</v>
      </c>
      <c r="N38" s="148">
        <f>M38</f>
        <v>2018971.2</v>
      </c>
    </row>
    <row r="39" spans="1:14" ht="30" customHeight="1" x14ac:dyDescent="0.25">
      <c r="A39" s="25"/>
      <c r="B39" s="24" t="s">
        <v>1131</v>
      </c>
      <c r="C39" s="148">
        <f>'Таблица 1'!I318</f>
        <v>10071.469999999999</v>
      </c>
      <c r="D39" s="149">
        <f>'Таблица 1'!L318</f>
        <v>372</v>
      </c>
      <c r="E39" s="149">
        <f t="shared" ref="E39:N39" si="14">E40</f>
        <v>0</v>
      </c>
      <c r="F39" s="149">
        <f t="shared" si="14"/>
        <v>0</v>
      </c>
      <c r="G39" s="149">
        <f t="shared" si="14"/>
        <v>0</v>
      </c>
      <c r="H39" s="149">
        <f t="shared" si="14"/>
        <v>4</v>
      </c>
      <c r="I39" s="149">
        <f t="shared" si="14"/>
        <v>4</v>
      </c>
      <c r="J39" s="148">
        <f t="shared" si="14"/>
        <v>0</v>
      </c>
      <c r="K39" s="148">
        <f t="shared" si="14"/>
        <v>0</v>
      </c>
      <c r="L39" s="148">
        <f t="shared" si="14"/>
        <v>0</v>
      </c>
      <c r="M39" s="148">
        <f t="shared" si="14"/>
        <v>5824644.5099999998</v>
      </c>
      <c r="N39" s="148">
        <f t="shared" si="14"/>
        <v>5824644.5099999998</v>
      </c>
    </row>
    <row r="40" spans="1:14" ht="22.5" customHeight="1" x14ac:dyDescent="0.25">
      <c r="A40" s="25">
        <v>23</v>
      </c>
      <c r="B40" s="24" t="s">
        <v>1132</v>
      </c>
      <c r="C40" s="148">
        <f>'Таблица 1'!I318</f>
        <v>10071.469999999999</v>
      </c>
      <c r="D40" s="149">
        <f>'Таблица 1'!L318</f>
        <v>372</v>
      </c>
      <c r="E40" s="149">
        <v>0</v>
      </c>
      <c r="F40" s="149">
        <v>0</v>
      </c>
      <c r="G40" s="149">
        <v>0</v>
      </c>
      <c r="H40" s="149">
        <v>4</v>
      </c>
      <c r="I40" s="149">
        <f>H40</f>
        <v>4</v>
      </c>
      <c r="J40" s="148">
        <v>0</v>
      </c>
      <c r="K40" s="148">
        <v>0</v>
      </c>
      <c r="L40" s="148">
        <v>0</v>
      </c>
      <c r="M40" s="148">
        <f>'Таблица 1'!M318</f>
        <v>5824644.5099999998</v>
      </c>
      <c r="N40" s="148">
        <f>M40</f>
        <v>5824644.5099999998</v>
      </c>
    </row>
    <row r="41" spans="1:14" ht="29.25" customHeight="1" x14ac:dyDescent="0.25">
      <c r="A41" s="25"/>
      <c r="B41" s="24" t="s">
        <v>1133</v>
      </c>
      <c r="C41" s="148">
        <f>SUM(C42:C43)</f>
        <v>25906.5</v>
      </c>
      <c r="D41" s="149">
        <f t="shared" ref="D41:N41" si="15">SUM(D42:D43)</f>
        <v>1082</v>
      </c>
      <c r="E41" s="149">
        <f t="shared" si="15"/>
        <v>0</v>
      </c>
      <c r="F41" s="149">
        <f t="shared" si="15"/>
        <v>0</v>
      </c>
      <c r="G41" s="149">
        <f t="shared" si="15"/>
        <v>0</v>
      </c>
      <c r="H41" s="149">
        <f t="shared" si="15"/>
        <v>7</v>
      </c>
      <c r="I41" s="149">
        <f t="shared" si="15"/>
        <v>7</v>
      </c>
      <c r="J41" s="148">
        <f t="shared" si="15"/>
        <v>0</v>
      </c>
      <c r="K41" s="148">
        <f t="shared" si="15"/>
        <v>0</v>
      </c>
      <c r="L41" s="148">
        <f t="shared" si="15"/>
        <v>0</v>
      </c>
      <c r="M41" s="148">
        <f t="shared" si="15"/>
        <v>22795351.93</v>
      </c>
      <c r="N41" s="148">
        <f t="shared" si="15"/>
        <v>22795351.93</v>
      </c>
    </row>
    <row r="42" spans="1:14" ht="22.5" customHeight="1" x14ac:dyDescent="0.25">
      <c r="A42" s="25">
        <v>24</v>
      </c>
      <c r="B42" s="24" t="s">
        <v>1134</v>
      </c>
      <c r="C42" s="148">
        <f>'Таблица 1'!I324</f>
        <v>6756.7999999999993</v>
      </c>
      <c r="D42" s="149">
        <f>'Таблица 1'!L324</f>
        <v>374</v>
      </c>
      <c r="E42" s="149">
        <v>0</v>
      </c>
      <c r="F42" s="149">
        <v>0</v>
      </c>
      <c r="G42" s="149">
        <v>0</v>
      </c>
      <c r="H42" s="149">
        <v>4</v>
      </c>
      <c r="I42" s="149">
        <f t="shared" ref="I42:I43" si="16">H42</f>
        <v>4</v>
      </c>
      <c r="J42" s="148">
        <v>0</v>
      </c>
      <c r="K42" s="148">
        <v>0</v>
      </c>
      <c r="L42" s="148">
        <v>0</v>
      </c>
      <c r="M42" s="148">
        <f>'Таблица 1'!M324</f>
        <v>11557540.810000001</v>
      </c>
      <c r="N42" s="148">
        <f t="shared" ref="N42:N43" si="17">J42+K42+L42+M42</f>
        <v>11557540.810000001</v>
      </c>
    </row>
    <row r="43" spans="1:14" ht="20.25" customHeight="1" x14ac:dyDescent="0.25">
      <c r="A43" s="25">
        <v>25</v>
      </c>
      <c r="B43" s="24" t="s">
        <v>1135</v>
      </c>
      <c r="C43" s="148">
        <f>'Таблица 1'!I329</f>
        <v>19149.7</v>
      </c>
      <c r="D43" s="149">
        <f>'Таблица 1'!L329</f>
        <v>708</v>
      </c>
      <c r="E43" s="149">
        <v>0</v>
      </c>
      <c r="F43" s="149">
        <v>0</v>
      </c>
      <c r="G43" s="149">
        <v>0</v>
      </c>
      <c r="H43" s="149">
        <v>3</v>
      </c>
      <c r="I43" s="149">
        <f t="shared" si="16"/>
        <v>3</v>
      </c>
      <c r="J43" s="148">
        <v>0</v>
      </c>
      <c r="K43" s="148">
        <v>0</v>
      </c>
      <c r="L43" s="148">
        <v>0</v>
      </c>
      <c r="M43" s="148">
        <f>'Таблица 1'!M329</f>
        <v>11237811.120000001</v>
      </c>
      <c r="N43" s="148">
        <f t="shared" si="17"/>
        <v>11237811.120000001</v>
      </c>
    </row>
    <row r="44" spans="1:14" ht="29.25" customHeight="1" x14ac:dyDescent="0.25">
      <c r="A44" s="25"/>
      <c r="B44" s="24" t="s">
        <v>1136</v>
      </c>
      <c r="C44" s="148">
        <f>SUM(C45:C47)</f>
        <v>24903.599999999999</v>
      </c>
      <c r="D44" s="149">
        <f t="shared" ref="D44:N44" si="18">SUM(D45:D47)</f>
        <v>732</v>
      </c>
      <c r="E44" s="149">
        <f t="shared" si="18"/>
        <v>0</v>
      </c>
      <c r="F44" s="149">
        <f t="shared" si="18"/>
        <v>0</v>
      </c>
      <c r="G44" s="149">
        <f t="shared" si="18"/>
        <v>0</v>
      </c>
      <c r="H44" s="149">
        <f t="shared" si="18"/>
        <v>11</v>
      </c>
      <c r="I44" s="149">
        <f t="shared" si="18"/>
        <v>11</v>
      </c>
      <c r="J44" s="148">
        <f t="shared" si="18"/>
        <v>0</v>
      </c>
      <c r="K44" s="148">
        <f t="shared" si="18"/>
        <v>0</v>
      </c>
      <c r="L44" s="148">
        <f t="shared" si="18"/>
        <v>0</v>
      </c>
      <c r="M44" s="148">
        <f t="shared" si="18"/>
        <v>10183389.17</v>
      </c>
      <c r="N44" s="148">
        <f t="shared" si="18"/>
        <v>10183389.17</v>
      </c>
    </row>
    <row r="45" spans="1:14" ht="22.5" customHeight="1" x14ac:dyDescent="0.25">
      <c r="A45" s="25">
        <v>26</v>
      </c>
      <c r="B45" s="24" t="s">
        <v>1137</v>
      </c>
      <c r="C45" s="148">
        <f>'Таблица 1'!I334</f>
        <v>23075.1</v>
      </c>
      <c r="D45" s="149">
        <f>'Таблица 1'!L334</f>
        <v>673</v>
      </c>
      <c r="E45" s="149">
        <v>0</v>
      </c>
      <c r="F45" s="149">
        <v>0</v>
      </c>
      <c r="G45" s="149">
        <v>0</v>
      </c>
      <c r="H45" s="149">
        <v>9</v>
      </c>
      <c r="I45" s="149">
        <f t="shared" ref="I45:I47" si="19">H45</f>
        <v>9</v>
      </c>
      <c r="J45" s="148">
        <v>0</v>
      </c>
      <c r="K45" s="148">
        <v>0</v>
      </c>
      <c r="L45" s="148">
        <v>0</v>
      </c>
      <c r="M45" s="148">
        <f>'Таблица 1'!M334</f>
        <v>8872619.5700000003</v>
      </c>
      <c r="N45" s="148">
        <f t="shared" ref="N45:N47" si="20">J45+K45+L45+M45</f>
        <v>8872619.5700000003</v>
      </c>
    </row>
    <row r="46" spans="1:14" ht="22.5" customHeight="1" x14ac:dyDescent="0.25">
      <c r="A46" s="25">
        <v>27</v>
      </c>
      <c r="B46" s="24" t="s">
        <v>1138</v>
      </c>
      <c r="C46" s="148">
        <f>'Таблица 1'!I344</f>
        <v>1217.0999999999999</v>
      </c>
      <c r="D46" s="149">
        <f>'Таблица 1'!L344</f>
        <v>28</v>
      </c>
      <c r="E46" s="149">
        <v>0</v>
      </c>
      <c r="F46" s="149">
        <v>0</v>
      </c>
      <c r="G46" s="149">
        <v>0</v>
      </c>
      <c r="H46" s="149">
        <v>1</v>
      </c>
      <c r="I46" s="149">
        <f t="shared" si="19"/>
        <v>1</v>
      </c>
      <c r="J46" s="148">
        <v>0</v>
      </c>
      <c r="K46" s="148">
        <v>0</v>
      </c>
      <c r="L46" s="148">
        <v>0</v>
      </c>
      <c r="M46" s="148">
        <f>'Таблица 1'!M344</f>
        <v>338827.2</v>
      </c>
      <c r="N46" s="148">
        <f t="shared" si="20"/>
        <v>338827.2</v>
      </c>
    </row>
    <row r="47" spans="1:14" ht="22.5" customHeight="1" x14ac:dyDescent="0.25">
      <c r="A47" s="25">
        <v>28</v>
      </c>
      <c r="B47" s="24" t="s">
        <v>1139</v>
      </c>
      <c r="C47" s="148">
        <f>'Таблица 1'!I346</f>
        <v>611.4</v>
      </c>
      <c r="D47" s="149">
        <f>'Таблица 1'!L346</f>
        <v>31</v>
      </c>
      <c r="E47" s="149">
        <v>0</v>
      </c>
      <c r="F47" s="149">
        <v>0</v>
      </c>
      <c r="G47" s="149">
        <v>0</v>
      </c>
      <c r="H47" s="149">
        <v>1</v>
      </c>
      <c r="I47" s="149">
        <f t="shared" si="19"/>
        <v>1</v>
      </c>
      <c r="J47" s="148">
        <v>0</v>
      </c>
      <c r="K47" s="148">
        <v>0</v>
      </c>
      <c r="L47" s="148">
        <v>0</v>
      </c>
      <c r="M47" s="148">
        <f>'Таблица 1'!M346</f>
        <v>971942.40000000002</v>
      </c>
      <c r="N47" s="148">
        <f t="shared" si="20"/>
        <v>971942.40000000002</v>
      </c>
    </row>
    <row r="48" spans="1:14" ht="30.75" customHeight="1" x14ac:dyDescent="0.25">
      <c r="A48" s="25"/>
      <c r="B48" s="24" t="s">
        <v>1140</v>
      </c>
      <c r="C48" s="148">
        <f>SUM(C49:C51)</f>
        <v>10409.699999999999</v>
      </c>
      <c r="D48" s="149">
        <f t="shared" ref="D48:N48" si="21">SUM(D49:D51)</f>
        <v>302</v>
      </c>
      <c r="E48" s="149">
        <f t="shared" si="21"/>
        <v>0</v>
      </c>
      <c r="F48" s="149">
        <f t="shared" si="21"/>
        <v>0</v>
      </c>
      <c r="G48" s="149">
        <f t="shared" si="21"/>
        <v>0</v>
      </c>
      <c r="H48" s="149">
        <f t="shared" si="21"/>
        <v>8</v>
      </c>
      <c r="I48" s="149">
        <f t="shared" si="21"/>
        <v>8</v>
      </c>
      <c r="J48" s="148">
        <f t="shared" si="21"/>
        <v>0</v>
      </c>
      <c r="K48" s="148">
        <f t="shared" si="21"/>
        <v>0</v>
      </c>
      <c r="L48" s="148">
        <f t="shared" si="21"/>
        <v>0</v>
      </c>
      <c r="M48" s="148">
        <f t="shared" si="21"/>
        <v>6356880.6700000009</v>
      </c>
      <c r="N48" s="148">
        <f t="shared" si="21"/>
        <v>6356880.6700000009</v>
      </c>
    </row>
    <row r="49" spans="1:15" ht="22.5" customHeight="1" x14ac:dyDescent="0.25">
      <c r="A49" s="25">
        <v>29</v>
      </c>
      <c r="B49" s="24" t="s">
        <v>1141</v>
      </c>
      <c r="C49" s="148">
        <f>'Таблица 1'!I349</f>
        <v>8115.7</v>
      </c>
      <c r="D49" s="149">
        <f>'Таблица 1'!L349</f>
        <v>220</v>
      </c>
      <c r="E49" s="149">
        <v>0</v>
      </c>
      <c r="F49" s="149">
        <v>0</v>
      </c>
      <c r="G49" s="149">
        <v>0</v>
      </c>
      <c r="H49" s="149">
        <v>4</v>
      </c>
      <c r="I49" s="149">
        <f t="shared" ref="I49:I51" si="22">H49</f>
        <v>4</v>
      </c>
      <c r="J49" s="148">
        <v>0</v>
      </c>
      <c r="K49" s="148">
        <v>0</v>
      </c>
      <c r="L49" s="148">
        <v>0</v>
      </c>
      <c r="M49" s="148">
        <f>'Таблица 1'!M349</f>
        <v>4523579.4700000007</v>
      </c>
      <c r="N49" s="148">
        <f t="shared" ref="N49:N51" si="23">M49</f>
        <v>4523579.4700000007</v>
      </c>
    </row>
    <row r="50" spans="1:15" ht="22.5" customHeight="1" x14ac:dyDescent="0.25">
      <c r="A50" s="25">
        <v>30</v>
      </c>
      <c r="B50" s="24" t="s">
        <v>1142</v>
      </c>
      <c r="C50" s="148">
        <f>'Таблица 1'!I354</f>
        <v>1891.2</v>
      </c>
      <c r="D50" s="149">
        <f>'Таблица 1'!L354</f>
        <v>66</v>
      </c>
      <c r="E50" s="149">
        <v>0</v>
      </c>
      <c r="F50" s="149">
        <v>0</v>
      </c>
      <c r="G50" s="149">
        <v>0</v>
      </c>
      <c r="H50" s="149">
        <v>3</v>
      </c>
      <c r="I50" s="149">
        <f t="shared" si="22"/>
        <v>3</v>
      </c>
      <c r="J50" s="148">
        <v>0</v>
      </c>
      <c r="K50" s="148">
        <v>0</v>
      </c>
      <c r="L50" s="148">
        <v>0</v>
      </c>
      <c r="M50" s="148">
        <f>'Таблица 1'!M354</f>
        <v>1465044.0499999998</v>
      </c>
      <c r="N50" s="148">
        <f t="shared" si="23"/>
        <v>1465044.0499999998</v>
      </c>
    </row>
    <row r="51" spans="1:15" ht="22.5" customHeight="1" x14ac:dyDescent="0.25">
      <c r="A51" s="25">
        <v>31</v>
      </c>
      <c r="B51" s="24" t="s">
        <v>1143</v>
      </c>
      <c r="C51" s="148">
        <f>'Таблица 1'!I358</f>
        <v>402.8</v>
      </c>
      <c r="D51" s="149">
        <f>'Таблица 1'!L358</f>
        <v>16</v>
      </c>
      <c r="E51" s="149">
        <v>0</v>
      </c>
      <c r="F51" s="149">
        <v>0</v>
      </c>
      <c r="G51" s="149">
        <v>0</v>
      </c>
      <c r="H51" s="149">
        <v>1</v>
      </c>
      <c r="I51" s="149">
        <f t="shared" si="22"/>
        <v>1</v>
      </c>
      <c r="J51" s="148">
        <v>0</v>
      </c>
      <c r="K51" s="148">
        <v>0</v>
      </c>
      <c r="L51" s="148">
        <v>0</v>
      </c>
      <c r="M51" s="148">
        <f>'Таблица 1'!M358</f>
        <v>368257.15</v>
      </c>
      <c r="N51" s="148">
        <f t="shared" si="23"/>
        <v>368257.15</v>
      </c>
    </row>
    <row r="52" spans="1:15" ht="30.75" customHeight="1" x14ac:dyDescent="0.25">
      <c r="A52" s="25"/>
      <c r="B52" s="24" t="s">
        <v>1144</v>
      </c>
      <c r="C52" s="148">
        <f>C53</f>
        <v>1417.3</v>
      </c>
      <c r="D52" s="149">
        <f t="shared" ref="D52:N52" si="24">D53</f>
        <v>58</v>
      </c>
      <c r="E52" s="149">
        <f t="shared" si="24"/>
        <v>0</v>
      </c>
      <c r="F52" s="149">
        <f t="shared" si="24"/>
        <v>0</v>
      </c>
      <c r="G52" s="149">
        <f t="shared" si="24"/>
        <v>0</v>
      </c>
      <c r="H52" s="149">
        <f t="shared" si="24"/>
        <v>2</v>
      </c>
      <c r="I52" s="149">
        <f t="shared" si="24"/>
        <v>2</v>
      </c>
      <c r="J52" s="148">
        <f t="shared" si="24"/>
        <v>0</v>
      </c>
      <c r="K52" s="148">
        <f t="shared" si="24"/>
        <v>0</v>
      </c>
      <c r="L52" s="148">
        <f t="shared" si="24"/>
        <v>0</v>
      </c>
      <c r="M52" s="148">
        <f t="shared" si="24"/>
        <v>268038.92000000004</v>
      </c>
      <c r="N52" s="148">
        <f t="shared" si="24"/>
        <v>268038.92000000004</v>
      </c>
    </row>
    <row r="53" spans="1:15" ht="22.5" customHeight="1" x14ac:dyDescent="0.25">
      <c r="A53" s="25">
        <v>32</v>
      </c>
      <c r="B53" s="24" t="s">
        <v>1145</v>
      </c>
      <c r="C53" s="148">
        <f>'Таблица 1'!I361</f>
        <v>1417.3</v>
      </c>
      <c r="D53" s="149">
        <f>'Таблица 1'!L361</f>
        <v>58</v>
      </c>
      <c r="E53" s="149">
        <v>0</v>
      </c>
      <c r="F53" s="149">
        <v>0</v>
      </c>
      <c r="G53" s="149">
        <v>0</v>
      </c>
      <c r="H53" s="149">
        <v>2</v>
      </c>
      <c r="I53" s="149">
        <f>H53</f>
        <v>2</v>
      </c>
      <c r="J53" s="148">
        <v>0</v>
      </c>
      <c r="K53" s="148">
        <v>0</v>
      </c>
      <c r="L53" s="148">
        <v>0</v>
      </c>
      <c r="M53" s="148">
        <f>'Таблица 1'!M361</f>
        <v>268038.92000000004</v>
      </c>
      <c r="N53" s="148">
        <f>M53</f>
        <v>268038.92000000004</v>
      </c>
    </row>
    <row r="54" spans="1:15" ht="33.75" customHeight="1" x14ac:dyDescent="0.25">
      <c r="A54" s="25"/>
      <c r="B54" s="24" t="s">
        <v>1146</v>
      </c>
      <c r="C54" s="148">
        <f>SUM(C55:C57)</f>
        <v>44273.1</v>
      </c>
      <c r="D54" s="149">
        <f t="shared" ref="D54:N54" si="25">SUM(D55:D57)</f>
        <v>1472</v>
      </c>
      <c r="E54" s="149">
        <f t="shared" si="25"/>
        <v>0</v>
      </c>
      <c r="F54" s="149">
        <f t="shared" si="25"/>
        <v>0</v>
      </c>
      <c r="G54" s="149">
        <f t="shared" si="25"/>
        <v>0</v>
      </c>
      <c r="H54" s="149">
        <f t="shared" si="25"/>
        <v>10</v>
      </c>
      <c r="I54" s="149">
        <f t="shared" si="25"/>
        <v>10</v>
      </c>
      <c r="J54" s="148">
        <f t="shared" si="25"/>
        <v>0</v>
      </c>
      <c r="K54" s="148">
        <f t="shared" si="25"/>
        <v>0</v>
      </c>
      <c r="L54" s="148">
        <f t="shared" si="25"/>
        <v>0</v>
      </c>
      <c r="M54" s="148">
        <f t="shared" si="25"/>
        <v>26301443.139999993</v>
      </c>
      <c r="N54" s="148">
        <f t="shared" si="25"/>
        <v>26301443.139999993</v>
      </c>
    </row>
    <row r="55" spans="1:15" ht="22.5" customHeight="1" x14ac:dyDescent="0.25">
      <c r="A55" s="25">
        <v>33</v>
      </c>
      <c r="B55" s="24" t="s">
        <v>1147</v>
      </c>
      <c r="C55" s="148">
        <f>'Таблица 1'!I365</f>
        <v>10112.799999999999</v>
      </c>
      <c r="D55" s="149">
        <f>'Таблица 1'!L365</f>
        <v>372</v>
      </c>
      <c r="E55" s="149">
        <v>0</v>
      </c>
      <c r="F55" s="149">
        <v>0</v>
      </c>
      <c r="G55" s="149">
        <v>0</v>
      </c>
      <c r="H55" s="149">
        <v>3</v>
      </c>
      <c r="I55" s="149">
        <f t="shared" ref="I55:I57" si="26">H55</f>
        <v>3</v>
      </c>
      <c r="J55" s="148">
        <v>0</v>
      </c>
      <c r="K55" s="148">
        <v>0</v>
      </c>
      <c r="L55" s="148">
        <v>0</v>
      </c>
      <c r="M55" s="148">
        <f>'Таблица 1'!M365</f>
        <v>11349446.059999999</v>
      </c>
      <c r="N55" s="148">
        <f t="shared" ref="N55:N57" si="27">M55</f>
        <v>11349446.059999999</v>
      </c>
    </row>
    <row r="56" spans="1:15" ht="22.5" customHeight="1" x14ac:dyDescent="0.25">
      <c r="A56" s="25">
        <v>34</v>
      </c>
      <c r="B56" s="24" t="s">
        <v>1148</v>
      </c>
      <c r="C56" s="148">
        <f>'Таблица 1'!I369</f>
        <v>30174.600000000002</v>
      </c>
      <c r="D56" s="149">
        <f>'Таблица 1'!L369</f>
        <v>951</v>
      </c>
      <c r="E56" s="149">
        <v>0</v>
      </c>
      <c r="F56" s="149">
        <v>0</v>
      </c>
      <c r="G56" s="149">
        <v>0</v>
      </c>
      <c r="H56" s="149">
        <v>6</v>
      </c>
      <c r="I56" s="149">
        <f t="shared" si="26"/>
        <v>6</v>
      </c>
      <c r="J56" s="148">
        <v>0</v>
      </c>
      <c r="K56" s="148">
        <v>0</v>
      </c>
      <c r="L56" s="148">
        <v>0</v>
      </c>
      <c r="M56" s="148">
        <f>'Таблица 1'!M369</f>
        <v>10324771.179999998</v>
      </c>
      <c r="N56" s="148">
        <f t="shared" si="27"/>
        <v>10324771.179999998</v>
      </c>
    </row>
    <row r="57" spans="1:15" ht="22.5" customHeight="1" x14ac:dyDescent="0.25">
      <c r="A57" s="25">
        <v>35</v>
      </c>
      <c r="B57" s="24" t="s">
        <v>1149</v>
      </c>
      <c r="C57" s="148">
        <f>'Таблица 1'!I376</f>
        <v>3985.7</v>
      </c>
      <c r="D57" s="149">
        <f>'Таблица 1'!L376</f>
        <v>149</v>
      </c>
      <c r="E57" s="149">
        <v>0</v>
      </c>
      <c r="F57" s="149">
        <v>0</v>
      </c>
      <c r="G57" s="149">
        <v>0</v>
      </c>
      <c r="H57" s="149">
        <v>1</v>
      </c>
      <c r="I57" s="149">
        <f t="shared" si="26"/>
        <v>1</v>
      </c>
      <c r="J57" s="148">
        <v>0</v>
      </c>
      <c r="K57" s="148">
        <v>0</v>
      </c>
      <c r="L57" s="148">
        <v>0</v>
      </c>
      <c r="M57" s="148">
        <f>'Таблица 1'!M376</f>
        <v>4627225.9000000004</v>
      </c>
      <c r="N57" s="148">
        <f t="shared" si="27"/>
        <v>4627225.9000000004</v>
      </c>
    </row>
    <row r="58" spans="1:15" ht="33" customHeight="1" x14ac:dyDescent="0.25">
      <c r="A58" s="25"/>
      <c r="B58" s="24" t="s">
        <v>1150</v>
      </c>
      <c r="C58" s="148">
        <f>SUM(C59:C62)</f>
        <v>51298.259999999995</v>
      </c>
      <c r="D58" s="149">
        <f t="shared" ref="D58:N58" si="28">SUM(D59:D62)</f>
        <v>1634</v>
      </c>
      <c r="E58" s="149">
        <f t="shared" si="28"/>
        <v>0</v>
      </c>
      <c r="F58" s="149">
        <f t="shared" si="28"/>
        <v>0</v>
      </c>
      <c r="G58" s="149">
        <f t="shared" si="28"/>
        <v>0</v>
      </c>
      <c r="H58" s="149">
        <f t="shared" si="28"/>
        <v>26</v>
      </c>
      <c r="I58" s="149">
        <f t="shared" si="28"/>
        <v>26</v>
      </c>
      <c r="J58" s="148">
        <f t="shared" si="28"/>
        <v>0</v>
      </c>
      <c r="K58" s="148">
        <f t="shared" si="28"/>
        <v>0</v>
      </c>
      <c r="L58" s="148">
        <f t="shared" si="28"/>
        <v>0</v>
      </c>
      <c r="M58" s="148">
        <f t="shared" si="28"/>
        <v>54470836.5</v>
      </c>
      <c r="N58" s="148">
        <f t="shared" si="28"/>
        <v>54470836.5</v>
      </c>
    </row>
    <row r="59" spans="1:15" ht="22.5" customHeight="1" x14ac:dyDescent="0.25">
      <c r="A59" s="25">
        <v>36</v>
      </c>
      <c r="B59" s="24" t="s">
        <v>1151</v>
      </c>
      <c r="C59" s="148">
        <f>'Таблица 1'!I379</f>
        <v>25651.699999999997</v>
      </c>
      <c r="D59" s="149">
        <f>'Таблица 1'!L379</f>
        <v>854</v>
      </c>
      <c r="E59" s="149">
        <v>0</v>
      </c>
      <c r="F59" s="149">
        <v>0</v>
      </c>
      <c r="G59" s="149">
        <v>0</v>
      </c>
      <c r="H59" s="149">
        <v>10</v>
      </c>
      <c r="I59" s="149">
        <f t="shared" ref="I59:I62" si="29">H59</f>
        <v>10</v>
      </c>
      <c r="J59" s="148">
        <v>0</v>
      </c>
      <c r="K59" s="148">
        <v>0</v>
      </c>
      <c r="L59" s="148">
        <v>0</v>
      </c>
      <c r="M59" s="148">
        <f>'Таблица 1'!M379</f>
        <v>14824127.130000001</v>
      </c>
      <c r="N59" s="148">
        <f t="shared" ref="N59:N62" si="30">M59</f>
        <v>14824127.130000001</v>
      </c>
    </row>
    <row r="60" spans="1:15" ht="22.5" customHeight="1" x14ac:dyDescent="0.25">
      <c r="A60" s="25">
        <v>37</v>
      </c>
      <c r="B60" s="24" t="s">
        <v>1152</v>
      </c>
      <c r="C60" s="148">
        <f>'Таблица 1'!I390</f>
        <v>3704.2599999999998</v>
      </c>
      <c r="D60" s="149">
        <f>'Таблица 1'!L390</f>
        <v>145</v>
      </c>
      <c r="E60" s="149">
        <v>0</v>
      </c>
      <c r="F60" s="149">
        <v>0</v>
      </c>
      <c r="G60" s="149">
        <v>0</v>
      </c>
      <c r="H60" s="149">
        <v>4</v>
      </c>
      <c r="I60" s="149">
        <f t="shared" si="29"/>
        <v>4</v>
      </c>
      <c r="J60" s="148">
        <v>0</v>
      </c>
      <c r="K60" s="148">
        <v>0</v>
      </c>
      <c r="L60" s="148">
        <v>0</v>
      </c>
      <c r="M60" s="148">
        <f>'Таблица 1'!M390</f>
        <v>14499387.379999999</v>
      </c>
      <c r="N60" s="148">
        <f t="shared" si="30"/>
        <v>14499387.379999999</v>
      </c>
    </row>
    <row r="61" spans="1:15" ht="22.5" customHeight="1" x14ac:dyDescent="0.25">
      <c r="A61" s="25">
        <v>38</v>
      </c>
      <c r="B61" s="24" t="s">
        <v>1153</v>
      </c>
      <c r="C61" s="148">
        <f>'Таблица 1'!I395</f>
        <v>21736.300000000003</v>
      </c>
      <c r="D61" s="149">
        <f>'Таблица 1'!L395</f>
        <v>623</v>
      </c>
      <c r="E61" s="149">
        <v>0</v>
      </c>
      <c r="F61" s="149">
        <v>0</v>
      </c>
      <c r="G61" s="149">
        <v>0</v>
      </c>
      <c r="H61" s="149">
        <v>11</v>
      </c>
      <c r="I61" s="149">
        <f t="shared" si="29"/>
        <v>11</v>
      </c>
      <c r="J61" s="148">
        <v>0</v>
      </c>
      <c r="K61" s="148">
        <v>0</v>
      </c>
      <c r="L61" s="148">
        <v>0</v>
      </c>
      <c r="M61" s="148">
        <f>'Таблица 1'!M395</f>
        <v>25082780.399999999</v>
      </c>
      <c r="N61" s="148">
        <f t="shared" si="30"/>
        <v>25082780.399999999</v>
      </c>
    </row>
    <row r="62" spans="1:15" ht="22.5" customHeight="1" x14ac:dyDescent="0.25">
      <c r="A62" s="25">
        <v>39</v>
      </c>
      <c r="B62" s="24" t="s">
        <v>1154</v>
      </c>
      <c r="C62" s="148">
        <f>'Таблица 1'!I407</f>
        <v>206</v>
      </c>
      <c r="D62" s="149">
        <f>'Таблица 1'!L407</f>
        <v>12</v>
      </c>
      <c r="E62" s="149">
        <v>0</v>
      </c>
      <c r="F62" s="149">
        <v>0</v>
      </c>
      <c r="G62" s="149">
        <v>0</v>
      </c>
      <c r="H62" s="149">
        <v>1</v>
      </c>
      <c r="I62" s="149">
        <f t="shared" si="29"/>
        <v>1</v>
      </c>
      <c r="J62" s="148">
        <v>0</v>
      </c>
      <c r="K62" s="148">
        <v>0</v>
      </c>
      <c r="L62" s="148">
        <v>0</v>
      </c>
      <c r="M62" s="148">
        <f>'Таблица 1'!M407</f>
        <v>64541.59</v>
      </c>
      <c r="N62" s="148">
        <f t="shared" si="30"/>
        <v>64541.59</v>
      </c>
    </row>
    <row r="63" spans="1:15" s="33" customFormat="1" ht="21" customHeight="1" x14ac:dyDescent="0.25">
      <c r="A63" s="34"/>
      <c r="B63" s="11" t="s">
        <v>492</v>
      </c>
      <c r="C63" s="207"/>
      <c r="D63" s="208"/>
      <c r="E63" s="208"/>
      <c r="F63" s="208"/>
      <c r="G63" s="208"/>
      <c r="H63" s="208"/>
      <c r="I63" s="208"/>
      <c r="J63" s="207"/>
      <c r="K63" s="207"/>
      <c r="L63" s="207"/>
      <c r="M63" s="207"/>
      <c r="N63" s="207"/>
      <c r="O63" s="39"/>
    </row>
    <row r="64" spans="1:15" s="15" customFormat="1" ht="24.75" customHeight="1" x14ac:dyDescent="0.25">
      <c r="A64" s="18"/>
      <c r="B64" s="16" t="s">
        <v>37</v>
      </c>
      <c r="C64" s="205">
        <f>SUM(C65:C83)+C87+C90+C92+C96</f>
        <v>1607466.5600000003</v>
      </c>
      <c r="D64" s="206">
        <f t="shared" ref="D64:N64" si="31">SUM(D65:D83)+D87+D90+D92+D96</f>
        <v>55926</v>
      </c>
      <c r="E64" s="206">
        <f t="shared" si="31"/>
        <v>0</v>
      </c>
      <c r="F64" s="206">
        <f t="shared" si="31"/>
        <v>0</v>
      </c>
      <c r="G64" s="206">
        <f t="shared" si="31"/>
        <v>0</v>
      </c>
      <c r="H64" s="206">
        <f t="shared" si="31"/>
        <v>405</v>
      </c>
      <c r="I64" s="206">
        <f t="shared" si="31"/>
        <v>405</v>
      </c>
      <c r="J64" s="205">
        <f t="shared" si="31"/>
        <v>0</v>
      </c>
      <c r="K64" s="205">
        <f t="shared" si="31"/>
        <v>0</v>
      </c>
      <c r="L64" s="205">
        <f t="shared" si="31"/>
        <v>0</v>
      </c>
      <c r="M64" s="205">
        <f t="shared" si="31"/>
        <v>910486507.81999993</v>
      </c>
      <c r="N64" s="205">
        <f t="shared" si="31"/>
        <v>910486507.81999993</v>
      </c>
      <c r="O64" s="22"/>
    </row>
    <row r="65" spans="1:15" s="209" customFormat="1" ht="22.5" customHeight="1" x14ac:dyDescent="0.25">
      <c r="A65" s="51">
        <v>1</v>
      </c>
      <c r="B65" s="50" t="s">
        <v>1102</v>
      </c>
      <c r="C65" s="175">
        <f>'Таблица 1'!I411</f>
        <v>649434.47000000032</v>
      </c>
      <c r="D65" s="176">
        <f>'Таблица 1'!L411</f>
        <v>19753</v>
      </c>
      <c r="E65" s="176">
        <v>0</v>
      </c>
      <c r="F65" s="176">
        <v>0</v>
      </c>
      <c r="G65" s="176">
        <v>0</v>
      </c>
      <c r="H65" s="176">
        <v>134</v>
      </c>
      <c r="I65" s="176">
        <f t="shared" ref="I65:I82" si="32">H65</f>
        <v>134</v>
      </c>
      <c r="J65" s="175">
        <v>0</v>
      </c>
      <c r="K65" s="175">
        <v>0</v>
      </c>
      <c r="L65" s="175">
        <v>0</v>
      </c>
      <c r="M65" s="175">
        <f>'Таблица 1'!M411</f>
        <v>392236069.21000004</v>
      </c>
      <c r="N65" s="175">
        <f t="shared" ref="N65:N82" si="33">M65</f>
        <v>392236069.21000004</v>
      </c>
      <c r="O65" s="48"/>
    </row>
    <row r="66" spans="1:15" s="143" customFormat="1" ht="22.5" customHeight="1" x14ac:dyDescent="0.25">
      <c r="A66" s="51">
        <v>2</v>
      </c>
      <c r="B66" s="50" t="s">
        <v>1155</v>
      </c>
      <c r="C66" s="175">
        <f>'Таблица 1'!I546</f>
        <v>11600.6</v>
      </c>
      <c r="D66" s="176">
        <f>'Таблица 1'!L546</f>
        <v>328</v>
      </c>
      <c r="E66" s="176">
        <v>0</v>
      </c>
      <c r="F66" s="176">
        <v>0</v>
      </c>
      <c r="G66" s="176">
        <v>0</v>
      </c>
      <c r="H66" s="176">
        <v>3</v>
      </c>
      <c r="I66" s="176">
        <f t="shared" si="32"/>
        <v>3</v>
      </c>
      <c r="J66" s="175">
        <v>0</v>
      </c>
      <c r="K66" s="175">
        <v>0</v>
      </c>
      <c r="L66" s="175">
        <v>0</v>
      </c>
      <c r="M66" s="175">
        <f>'Таблица 1'!M546</f>
        <v>3258124.41</v>
      </c>
      <c r="N66" s="175">
        <f t="shared" si="33"/>
        <v>3258124.41</v>
      </c>
      <c r="O66" s="48"/>
    </row>
    <row r="67" spans="1:15" s="209" customFormat="1" ht="22.5" customHeight="1" x14ac:dyDescent="0.25">
      <c r="A67" s="51">
        <v>3</v>
      </c>
      <c r="B67" s="50" t="s">
        <v>1103</v>
      </c>
      <c r="C67" s="175">
        <f>'Таблица 1'!I550</f>
        <v>1438.12</v>
      </c>
      <c r="D67" s="176">
        <f>'Таблица 1'!L550</f>
        <v>51</v>
      </c>
      <c r="E67" s="176">
        <v>0</v>
      </c>
      <c r="F67" s="176">
        <v>0</v>
      </c>
      <c r="G67" s="176">
        <v>0</v>
      </c>
      <c r="H67" s="176">
        <v>2</v>
      </c>
      <c r="I67" s="176">
        <f t="shared" si="32"/>
        <v>2</v>
      </c>
      <c r="J67" s="175">
        <v>0</v>
      </c>
      <c r="K67" s="175">
        <v>0</v>
      </c>
      <c r="L67" s="175">
        <v>0</v>
      </c>
      <c r="M67" s="175">
        <f>'Таблица 1'!M550</f>
        <v>775182.03999999992</v>
      </c>
      <c r="N67" s="175">
        <f t="shared" si="33"/>
        <v>775182.03999999992</v>
      </c>
      <c r="O67" s="48"/>
    </row>
    <row r="68" spans="1:15" s="209" customFormat="1" ht="22.5" customHeight="1" x14ac:dyDescent="0.25">
      <c r="A68" s="51">
        <v>4</v>
      </c>
      <c r="B68" s="50" t="s">
        <v>1156</v>
      </c>
      <c r="C68" s="175">
        <f>'Таблица 1'!I553</f>
        <v>9162</v>
      </c>
      <c r="D68" s="176">
        <f>'Таблица 1'!L553</f>
        <v>299</v>
      </c>
      <c r="E68" s="176">
        <v>0</v>
      </c>
      <c r="F68" s="176">
        <v>0</v>
      </c>
      <c r="G68" s="176">
        <v>0</v>
      </c>
      <c r="H68" s="176">
        <v>3</v>
      </c>
      <c r="I68" s="176">
        <f t="shared" si="32"/>
        <v>3</v>
      </c>
      <c r="J68" s="175">
        <v>0</v>
      </c>
      <c r="K68" s="175">
        <v>0</v>
      </c>
      <c r="L68" s="175">
        <v>0</v>
      </c>
      <c r="M68" s="175">
        <f>'Таблица 1'!M553</f>
        <v>4512919.0600000005</v>
      </c>
      <c r="N68" s="175">
        <f t="shared" si="33"/>
        <v>4512919.0600000005</v>
      </c>
      <c r="O68" s="48"/>
    </row>
    <row r="69" spans="1:15" s="209" customFormat="1" ht="22.5" customHeight="1" x14ac:dyDescent="0.25">
      <c r="A69" s="51">
        <v>5</v>
      </c>
      <c r="B69" s="50" t="s">
        <v>1104</v>
      </c>
      <c r="C69" s="175">
        <f>'Таблица 1'!I557</f>
        <v>4997.24</v>
      </c>
      <c r="D69" s="176">
        <f>'Таблица 1'!L557</f>
        <v>139</v>
      </c>
      <c r="E69" s="176">
        <v>0</v>
      </c>
      <c r="F69" s="176">
        <v>0</v>
      </c>
      <c r="G69" s="176">
        <v>0</v>
      </c>
      <c r="H69" s="176">
        <v>5</v>
      </c>
      <c r="I69" s="176">
        <f t="shared" si="32"/>
        <v>5</v>
      </c>
      <c r="J69" s="175">
        <v>0</v>
      </c>
      <c r="K69" s="175">
        <v>0</v>
      </c>
      <c r="L69" s="175">
        <v>0</v>
      </c>
      <c r="M69" s="175">
        <f>'Таблица 1'!M557</f>
        <v>10871556.859999999</v>
      </c>
      <c r="N69" s="175">
        <f t="shared" si="33"/>
        <v>10871556.859999999</v>
      </c>
      <c r="O69" s="48"/>
    </row>
    <row r="70" spans="1:15" s="209" customFormat="1" ht="29.25" customHeight="1" x14ac:dyDescent="0.25">
      <c r="A70" s="51">
        <v>6</v>
      </c>
      <c r="B70" s="50" t="s">
        <v>1157</v>
      </c>
      <c r="C70" s="175">
        <f>'Таблица 1'!I563</f>
        <v>69920.85000000002</v>
      </c>
      <c r="D70" s="176">
        <f>'Таблица 1'!L563</f>
        <v>2083</v>
      </c>
      <c r="E70" s="176">
        <v>0</v>
      </c>
      <c r="F70" s="176">
        <v>0</v>
      </c>
      <c r="G70" s="176">
        <v>0</v>
      </c>
      <c r="H70" s="176">
        <v>33</v>
      </c>
      <c r="I70" s="176">
        <f t="shared" si="32"/>
        <v>33</v>
      </c>
      <c r="J70" s="175">
        <v>0</v>
      </c>
      <c r="K70" s="175">
        <v>0</v>
      </c>
      <c r="L70" s="175">
        <v>0</v>
      </c>
      <c r="M70" s="175">
        <f>'Таблица 1'!M563</f>
        <v>70476050.099999994</v>
      </c>
      <c r="N70" s="175">
        <f t="shared" si="33"/>
        <v>70476050.099999994</v>
      </c>
      <c r="O70" s="48"/>
    </row>
    <row r="71" spans="1:15" s="209" customFormat="1" ht="22.5" customHeight="1" x14ac:dyDescent="0.25">
      <c r="A71" s="51">
        <v>7</v>
      </c>
      <c r="B71" s="50" t="s">
        <v>1106</v>
      </c>
      <c r="C71" s="175">
        <f>'Таблица 1'!I597</f>
        <v>9840.9</v>
      </c>
      <c r="D71" s="176">
        <f>'Таблица 1'!L597</f>
        <v>337</v>
      </c>
      <c r="E71" s="176">
        <v>0</v>
      </c>
      <c r="F71" s="176">
        <v>0</v>
      </c>
      <c r="G71" s="176">
        <v>0</v>
      </c>
      <c r="H71" s="176">
        <v>4</v>
      </c>
      <c r="I71" s="176">
        <f t="shared" si="32"/>
        <v>4</v>
      </c>
      <c r="J71" s="175">
        <v>0</v>
      </c>
      <c r="K71" s="175">
        <v>0</v>
      </c>
      <c r="L71" s="175">
        <v>0</v>
      </c>
      <c r="M71" s="175">
        <f>'Таблица 1'!M597</f>
        <v>4430717.5599999996</v>
      </c>
      <c r="N71" s="175">
        <f t="shared" si="33"/>
        <v>4430717.5599999996</v>
      </c>
      <c r="O71" s="48"/>
    </row>
    <row r="72" spans="1:15" s="209" customFormat="1" ht="22.5" customHeight="1" x14ac:dyDescent="0.25">
      <c r="A72" s="51">
        <v>8</v>
      </c>
      <c r="B72" s="50" t="s">
        <v>1158</v>
      </c>
      <c r="C72" s="175">
        <f>'Таблица 1'!I602</f>
        <v>12421.9</v>
      </c>
      <c r="D72" s="176">
        <f>'Таблица 1'!L602</f>
        <v>329</v>
      </c>
      <c r="E72" s="176">
        <v>0</v>
      </c>
      <c r="F72" s="176">
        <v>0</v>
      </c>
      <c r="G72" s="176">
        <v>0</v>
      </c>
      <c r="H72" s="176">
        <v>7</v>
      </c>
      <c r="I72" s="176">
        <f t="shared" si="32"/>
        <v>7</v>
      </c>
      <c r="J72" s="175">
        <v>0</v>
      </c>
      <c r="K72" s="175">
        <v>0</v>
      </c>
      <c r="L72" s="175">
        <v>0</v>
      </c>
      <c r="M72" s="175">
        <f>'Таблица 1'!M602</f>
        <v>13901857.489999998</v>
      </c>
      <c r="N72" s="175">
        <f t="shared" si="33"/>
        <v>13901857.489999998</v>
      </c>
      <c r="O72" s="48"/>
    </row>
    <row r="73" spans="1:15" s="209" customFormat="1" ht="22.5" customHeight="1" x14ac:dyDescent="0.25">
      <c r="A73" s="51">
        <v>9</v>
      </c>
      <c r="B73" s="50" t="s">
        <v>1107</v>
      </c>
      <c r="C73" s="175">
        <f>'Таблица 1'!I610</f>
        <v>518255.26</v>
      </c>
      <c r="D73" s="176">
        <f>'Таблица 1'!L610</f>
        <v>22334</v>
      </c>
      <c r="E73" s="176">
        <v>0</v>
      </c>
      <c r="F73" s="176">
        <v>0</v>
      </c>
      <c r="G73" s="176">
        <v>0</v>
      </c>
      <c r="H73" s="176">
        <v>74</v>
      </c>
      <c r="I73" s="176">
        <f t="shared" si="32"/>
        <v>74</v>
      </c>
      <c r="J73" s="175">
        <v>0</v>
      </c>
      <c r="K73" s="175">
        <v>0</v>
      </c>
      <c r="L73" s="175">
        <v>0</v>
      </c>
      <c r="M73" s="175">
        <f>'Таблица 1'!M610</f>
        <v>153005865.55999997</v>
      </c>
      <c r="N73" s="175">
        <f t="shared" si="33"/>
        <v>153005865.55999997</v>
      </c>
      <c r="O73" s="48"/>
    </row>
    <row r="74" spans="1:15" s="209" customFormat="1" ht="24" customHeight="1" x14ac:dyDescent="0.25">
      <c r="A74" s="51">
        <v>10</v>
      </c>
      <c r="B74" s="50" t="s">
        <v>1159</v>
      </c>
      <c r="C74" s="175">
        <f>'Таблица 1'!I685</f>
        <v>1220</v>
      </c>
      <c r="D74" s="176">
        <f>'Таблица 1'!L685</f>
        <v>46</v>
      </c>
      <c r="E74" s="176">
        <v>0</v>
      </c>
      <c r="F74" s="176">
        <v>0</v>
      </c>
      <c r="G74" s="176">
        <v>0</v>
      </c>
      <c r="H74" s="176">
        <v>1</v>
      </c>
      <c r="I74" s="176">
        <f t="shared" si="32"/>
        <v>1</v>
      </c>
      <c r="J74" s="175">
        <v>0</v>
      </c>
      <c r="K74" s="175">
        <v>0</v>
      </c>
      <c r="L74" s="175">
        <v>0</v>
      </c>
      <c r="M74" s="175">
        <f>'Таблица 1'!M685</f>
        <v>155251.63</v>
      </c>
      <c r="N74" s="175">
        <f t="shared" si="33"/>
        <v>155251.63</v>
      </c>
      <c r="O74" s="48"/>
    </row>
    <row r="75" spans="1:15" s="209" customFormat="1" ht="22.5" customHeight="1" x14ac:dyDescent="0.25">
      <c r="A75" s="51">
        <v>11</v>
      </c>
      <c r="B75" s="50" t="s">
        <v>1108</v>
      </c>
      <c r="C75" s="175">
        <f>'Таблица 1'!I687</f>
        <v>26082.900000000005</v>
      </c>
      <c r="D75" s="176">
        <f>'Таблица 1'!L687</f>
        <v>853</v>
      </c>
      <c r="E75" s="176">
        <v>0</v>
      </c>
      <c r="F75" s="176">
        <v>0</v>
      </c>
      <c r="G75" s="176">
        <v>0</v>
      </c>
      <c r="H75" s="176">
        <v>14</v>
      </c>
      <c r="I75" s="176">
        <f t="shared" si="32"/>
        <v>14</v>
      </c>
      <c r="J75" s="175">
        <v>0</v>
      </c>
      <c r="K75" s="175">
        <v>0</v>
      </c>
      <c r="L75" s="175">
        <v>0</v>
      </c>
      <c r="M75" s="175">
        <f>'Таблица 1'!M687</f>
        <v>16651855.01</v>
      </c>
      <c r="N75" s="175">
        <f t="shared" si="33"/>
        <v>16651855.01</v>
      </c>
      <c r="O75" s="48"/>
    </row>
    <row r="76" spans="1:15" s="209" customFormat="1" ht="24" customHeight="1" x14ac:dyDescent="0.25">
      <c r="A76" s="51">
        <v>12</v>
      </c>
      <c r="B76" s="50" t="s">
        <v>1160</v>
      </c>
      <c r="C76" s="175">
        <f>'Таблица 1'!I702</f>
        <v>7904.2</v>
      </c>
      <c r="D76" s="176">
        <f>'Таблица 1'!L702</f>
        <v>250</v>
      </c>
      <c r="E76" s="176">
        <v>0</v>
      </c>
      <c r="F76" s="176">
        <v>0</v>
      </c>
      <c r="G76" s="176">
        <v>0</v>
      </c>
      <c r="H76" s="176">
        <v>3</v>
      </c>
      <c r="I76" s="176">
        <f t="shared" si="32"/>
        <v>3</v>
      </c>
      <c r="J76" s="175">
        <v>0</v>
      </c>
      <c r="K76" s="175">
        <v>0</v>
      </c>
      <c r="L76" s="175">
        <v>0</v>
      </c>
      <c r="M76" s="175">
        <f>'Таблица 1'!M702</f>
        <v>7979603.29</v>
      </c>
      <c r="N76" s="175">
        <f t="shared" si="33"/>
        <v>7979603.29</v>
      </c>
      <c r="O76" s="48"/>
    </row>
    <row r="77" spans="1:15" s="209" customFormat="1" ht="22.5" customHeight="1" x14ac:dyDescent="0.25">
      <c r="A77" s="51">
        <v>13</v>
      </c>
      <c r="B77" s="50" t="s">
        <v>1109</v>
      </c>
      <c r="C77" s="175">
        <f>'Таблица 1'!I706</f>
        <v>22750.36</v>
      </c>
      <c r="D77" s="176">
        <f>'Таблица 1'!L706</f>
        <v>560</v>
      </c>
      <c r="E77" s="176">
        <v>0</v>
      </c>
      <c r="F77" s="176">
        <v>0</v>
      </c>
      <c r="G77" s="176">
        <v>0</v>
      </c>
      <c r="H77" s="176">
        <v>13</v>
      </c>
      <c r="I77" s="176">
        <f t="shared" si="32"/>
        <v>13</v>
      </c>
      <c r="J77" s="175">
        <v>0</v>
      </c>
      <c r="K77" s="175">
        <v>0</v>
      </c>
      <c r="L77" s="175">
        <v>0</v>
      </c>
      <c r="M77" s="175">
        <f>'Таблица 1'!M706</f>
        <v>24882907.670000002</v>
      </c>
      <c r="N77" s="175">
        <f t="shared" si="33"/>
        <v>24882907.670000002</v>
      </c>
      <c r="O77" s="48"/>
    </row>
    <row r="78" spans="1:15" s="209" customFormat="1" ht="22.5" customHeight="1" x14ac:dyDescent="0.25">
      <c r="A78" s="51">
        <v>14</v>
      </c>
      <c r="B78" s="50" t="s">
        <v>1110</v>
      </c>
      <c r="C78" s="175">
        <f>'Таблица 1'!I720</f>
        <v>23805.3</v>
      </c>
      <c r="D78" s="176">
        <f>'Таблица 1'!L720</f>
        <v>595</v>
      </c>
      <c r="E78" s="176">
        <v>0</v>
      </c>
      <c r="F78" s="176">
        <v>0</v>
      </c>
      <c r="G78" s="176">
        <v>0</v>
      </c>
      <c r="H78" s="176">
        <v>11</v>
      </c>
      <c r="I78" s="176">
        <f t="shared" si="32"/>
        <v>11</v>
      </c>
      <c r="J78" s="175">
        <v>0</v>
      </c>
      <c r="K78" s="175">
        <v>0</v>
      </c>
      <c r="L78" s="175">
        <v>0</v>
      </c>
      <c r="M78" s="175">
        <f>'Таблица 1'!M720</f>
        <v>25363531.309999999</v>
      </c>
      <c r="N78" s="175">
        <f t="shared" si="33"/>
        <v>25363531.309999999</v>
      </c>
      <c r="O78" s="48"/>
    </row>
    <row r="79" spans="1:15" s="209" customFormat="1" ht="22.5" customHeight="1" x14ac:dyDescent="0.25">
      <c r="A79" s="51">
        <v>15</v>
      </c>
      <c r="B79" s="50" t="s">
        <v>1111</v>
      </c>
      <c r="C79" s="175">
        <f>'Таблица 1'!I732</f>
        <v>572.79999999999995</v>
      </c>
      <c r="D79" s="176">
        <f>'Таблица 1'!L732</f>
        <v>24</v>
      </c>
      <c r="E79" s="176">
        <v>0</v>
      </c>
      <c r="F79" s="176">
        <v>0</v>
      </c>
      <c r="G79" s="176">
        <v>0</v>
      </c>
      <c r="H79" s="176">
        <v>1</v>
      </c>
      <c r="I79" s="176">
        <f t="shared" si="32"/>
        <v>1</v>
      </c>
      <c r="J79" s="175">
        <v>0</v>
      </c>
      <c r="K79" s="175">
        <v>0</v>
      </c>
      <c r="L79" s="175">
        <v>0</v>
      </c>
      <c r="M79" s="175">
        <f>'Таблица 1'!M732</f>
        <v>2915066.67</v>
      </c>
      <c r="N79" s="175">
        <f t="shared" si="33"/>
        <v>2915066.67</v>
      </c>
      <c r="O79" s="48"/>
    </row>
    <row r="80" spans="1:15" s="209" customFormat="1" ht="22.5" customHeight="1" x14ac:dyDescent="0.25">
      <c r="A80" s="51">
        <v>16</v>
      </c>
      <c r="B80" s="50" t="s">
        <v>1161</v>
      </c>
      <c r="C80" s="175">
        <f>'Таблица 1'!I734</f>
        <v>5182.7</v>
      </c>
      <c r="D80" s="176">
        <f>'Таблица 1'!L734</f>
        <v>126</v>
      </c>
      <c r="E80" s="176">
        <v>0</v>
      </c>
      <c r="F80" s="176">
        <v>0</v>
      </c>
      <c r="G80" s="176">
        <v>0</v>
      </c>
      <c r="H80" s="176">
        <v>3</v>
      </c>
      <c r="I80" s="176">
        <f t="shared" si="32"/>
        <v>3</v>
      </c>
      <c r="J80" s="175">
        <v>0</v>
      </c>
      <c r="K80" s="175">
        <v>0</v>
      </c>
      <c r="L80" s="175">
        <v>0</v>
      </c>
      <c r="M80" s="175">
        <f>'Таблица 1'!M734</f>
        <v>2959170.7</v>
      </c>
      <c r="N80" s="175">
        <f t="shared" si="33"/>
        <v>2959170.7</v>
      </c>
      <c r="O80" s="48"/>
    </row>
    <row r="81" spans="1:15" s="209" customFormat="1" ht="22.5" customHeight="1" x14ac:dyDescent="0.25">
      <c r="A81" s="51">
        <v>17</v>
      </c>
      <c r="B81" s="50" t="s">
        <v>1162</v>
      </c>
      <c r="C81" s="175">
        <f>'Таблица 1'!I738</f>
        <v>7571.3</v>
      </c>
      <c r="D81" s="176">
        <f>'Таблица 1'!L738</f>
        <v>213</v>
      </c>
      <c r="E81" s="176">
        <v>0</v>
      </c>
      <c r="F81" s="176">
        <v>0</v>
      </c>
      <c r="G81" s="176">
        <v>0</v>
      </c>
      <c r="H81" s="176">
        <v>5</v>
      </c>
      <c r="I81" s="176">
        <f t="shared" si="32"/>
        <v>5</v>
      </c>
      <c r="J81" s="175">
        <v>0</v>
      </c>
      <c r="K81" s="175">
        <v>0</v>
      </c>
      <c r="L81" s="175">
        <v>0</v>
      </c>
      <c r="M81" s="175">
        <f>'Таблица 1'!M738</f>
        <v>4784045.96</v>
      </c>
      <c r="N81" s="175">
        <f t="shared" si="33"/>
        <v>4784045.96</v>
      </c>
      <c r="O81" s="48"/>
    </row>
    <row r="82" spans="1:15" s="209" customFormat="1" ht="22.5" customHeight="1" x14ac:dyDescent="0.25">
      <c r="A82" s="51">
        <v>18</v>
      </c>
      <c r="B82" s="50" t="s">
        <v>1163</v>
      </c>
      <c r="C82" s="175">
        <f>'Таблица 1'!I744</f>
        <v>55849.9</v>
      </c>
      <c r="D82" s="176">
        <f>'Таблица 1'!L744</f>
        <v>1832</v>
      </c>
      <c r="E82" s="176">
        <v>0</v>
      </c>
      <c r="F82" s="176">
        <v>0</v>
      </c>
      <c r="G82" s="176">
        <v>0</v>
      </c>
      <c r="H82" s="176">
        <v>16</v>
      </c>
      <c r="I82" s="176">
        <f t="shared" si="32"/>
        <v>16</v>
      </c>
      <c r="J82" s="175">
        <v>0</v>
      </c>
      <c r="K82" s="175">
        <v>0</v>
      </c>
      <c r="L82" s="175">
        <v>0</v>
      </c>
      <c r="M82" s="175">
        <f>'Таблица 1'!M744</f>
        <v>32095181.93</v>
      </c>
      <c r="N82" s="175">
        <f t="shared" si="33"/>
        <v>32095181.93</v>
      </c>
      <c r="O82" s="48"/>
    </row>
    <row r="83" spans="1:15" s="209" customFormat="1" ht="31.5" customHeight="1" x14ac:dyDescent="0.25">
      <c r="A83" s="51"/>
      <c r="B83" s="50" t="s">
        <v>1120</v>
      </c>
      <c r="C83" s="175">
        <f>SUM(C84:C86)</f>
        <v>23166.1</v>
      </c>
      <c r="D83" s="176">
        <f t="shared" ref="D83:N83" si="34">SUM(D84:D86)</f>
        <v>596</v>
      </c>
      <c r="E83" s="176">
        <f t="shared" si="34"/>
        <v>0</v>
      </c>
      <c r="F83" s="176">
        <f t="shared" si="34"/>
        <v>0</v>
      </c>
      <c r="G83" s="176">
        <f t="shared" si="34"/>
        <v>0</v>
      </c>
      <c r="H83" s="176">
        <f t="shared" si="34"/>
        <v>13</v>
      </c>
      <c r="I83" s="176">
        <f t="shared" si="34"/>
        <v>13</v>
      </c>
      <c r="J83" s="175">
        <f t="shared" si="34"/>
        <v>0</v>
      </c>
      <c r="K83" s="175">
        <f t="shared" si="34"/>
        <v>0</v>
      </c>
      <c r="L83" s="175">
        <f t="shared" si="34"/>
        <v>0</v>
      </c>
      <c r="M83" s="175">
        <f t="shared" si="34"/>
        <v>31967691.66</v>
      </c>
      <c r="N83" s="175">
        <f t="shared" si="34"/>
        <v>31967691.66</v>
      </c>
      <c r="O83" s="48"/>
    </row>
    <row r="84" spans="1:15" s="209" customFormat="1" ht="23.25" customHeight="1" x14ac:dyDescent="0.25">
      <c r="A84" s="51">
        <v>19</v>
      </c>
      <c r="B84" s="50" t="s">
        <v>1121</v>
      </c>
      <c r="C84" s="175">
        <f>'Таблица 1'!I762</f>
        <v>2920.33</v>
      </c>
      <c r="D84" s="176">
        <f>'Таблица 1'!L762</f>
        <v>86</v>
      </c>
      <c r="E84" s="176">
        <v>0</v>
      </c>
      <c r="F84" s="176">
        <v>0</v>
      </c>
      <c r="G84" s="176">
        <v>0</v>
      </c>
      <c r="H84" s="176">
        <v>4</v>
      </c>
      <c r="I84" s="176">
        <f t="shared" ref="I84:I86" si="35">H84</f>
        <v>4</v>
      </c>
      <c r="J84" s="175">
        <v>0</v>
      </c>
      <c r="K84" s="175">
        <v>0</v>
      </c>
      <c r="L84" s="175">
        <v>0</v>
      </c>
      <c r="M84" s="175">
        <f>'Таблица 1'!M762</f>
        <v>3970927.07</v>
      </c>
      <c r="N84" s="175">
        <f t="shared" ref="N84:N86" si="36">M84</f>
        <v>3970927.07</v>
      </c>
      <c r="O84" s="48"/>
    </row>
    <row r="85" spans="1:15" s="209" customFormat="1" ht="23.25" customHeight="1" x14ac:dyDescent="0.25">
      <c r="A85" s="51">
        <v>20</v>
      </c>
      <c r="B85" s="50" t="s">
        <v>1122</v>
      </c>
      <c r="C85" s="175">
        <f>'Таблица 1'!I767</f>
        <v>19362.77</v>
      </c>
      <c r="D85" s="176">
        <f>'Таблица 1'!L767</f>
        <v>477</v>
      </c>
      <c r="E85" s="176">
        <v>0</v>
      </c>
      <c r="F85" s="176">
        <v>0</v>
      </c>
      <c r="G85" s="176">
        <v>0</v>
      </c>
      <c r="H85" s="176">
        <v>8</v>
      </c>
      <c r="I85" s="176">
        <f t="shared" si="35"/>
        <v>8</v>
      </c>
      <c r="J85" s="175">
        <v>0</v>
      </c>
      <c r="K85" s="175">
        <v>0</v>
      </c>
      <c r="L85" s="175">
        <v>0</v>
      </c>
      <c r="M85" s="175">
        <f>'Таблица 1'!M767</f>
        <v>27007006.989999998</v>
      </c>
      <c r="N85" s="175">
        <f t="shared" si="36"/>
        <v>27007006.989999998</v>
      </c>
      <c r="O85" s="48"/>
    </row>
    <row r="86" spans="1:15" s="209" customFormat="1" ht="23.25" customHeight="1" x14ac:dyDescent="0.25">
      <c r="A86" s="51">
        <v>21</v>
      </c>
      <c r="B86" s="50" t="s">
        <v>1124</v>
      </c>
      <c r="C86" s="175">
        <f>'Таблица 1'!I776</f>
        <v>883</v>
      </c>
      <c r="D86" s="176">
        <f>'Таблица 1'!L776</f>
        <v>33</v>
      </c>
      <c r="E86" s="176">
        <v>0</v>
      </c>
      <c r="F86" s="176">
        <v>0</v>
      </c>
      <c r="G86" s="176">
        <v>0</v>
      </c>
      <c r="H86" s="176">
        <v>1</v>
      </c>
      <c r="I86" s="176">
        <f t="shared" si="35"/>
        <v>1</v>
      </c>
      <c r="J86" s="175">
        <v>0</v>
      </c>
      <c r="K86" s="175">
        <v>0</v>
      </c>
      <c r="L86" s="175">
        <v>0</v>
      </c>
      <c r="M86" s="175">
        <f>'Таблица 1'!M776</f>
        <v>989757.6</v>
      </c>
      <c r="N86" s="175">
        <f t="shared" si="36"/>
        <v>989757.6</v>
      </c>
      <c r="O86" s="48"/>
    </row>
    <row r="87" spans="1:15" s="209" customFormat="1" ht="34.5" customHeight="1" x14ac:dyDescent="0.25">
      <c r="A87" s="51"/>
      <c r="B87" s="50" t="s">
        <v>1133</v>
      </c>
      <c r="C87" s="175">
        <f>SUM(C88:C89)</f>
        <v>25783.97</v>
      </c>
      <c r="D87" s="176">
        <f t="shared" ref="D87:N87" si="37">SUM(D88:D89)</f>
        <v>1076</v>
      </c>
      <c r="E87" s="176">
        <f t="shared" si="37"/>
        <v>0</v>
      </c>
      <c r="F87" s="176">
        <f t="shared" si="37"/>
        <v>0</v>
      </c>
      <c r="G87" s="176">
        <f t="shared" si="37"/>
        <v>0</v>
      </c>
      <c r="H87" s="176">
        <f t="shared" si="37"/>
        <v>13</v>
      </c>
      <c r="I87" s="176">
        <f t="shared" si="37"/>
        <v>13</v>
      </c>
      <c r="J87" s="175">
        <f t="shared" si="37"/>
        <v>0</v>
      </c>
      <c r="K87" s="175">
        <f t="shared" si="37"/>
        <v>0</v>
      </c>
      <c r="L87" s="175">
        <f t="shared" si="37"/>
        <v>0</v>
      </c>
      <c r="M87" s="175">
        <f t="shared" si="37"/>
        <v>17860302.800000001</v>
      </c>
      <c r="N87" s="175">
        <f t="shared" si="37"/>
        <v>17860302.800000001</v>
      </c>
      <c r="O87" s="48"/>
    </row>
    <row r="88" spans="1:15" s="209" customFormat="1" ht="22.5" customHeight="1" x14ac:dyDescent="0.25">
      <c r="A88" s="51">
        <v>22</v>
      </c>
      <c r="B88" s="50" t="s">
        <v>1134</v>
      </c>
      <c r="C88" s="175">
        <f>'Таблица 1'!I779</f>
        <v>10310.870000000001</v>
      </c>
      <c r="D88" s="176">
        <f>'Таблица 1'!L779</f>
        <v>562</v>
      </c>
      <c r="E88" s="176">
        <v>0</v>
      </c>
      <c r="F88" s="176">
        <v>0</v>
      </c>
      <c r="G88" s="176">
        <v>0</v>
      </c>
      <c r="H88" s="176">
        <v>10</v>
      </c>
      <c r="I88" s="176">
        <f t="shared" ref="I88:I89" si="38">H88</f>
        <v>10</v>
      </c>
      <c r="J88" s="175">
        <v>0</v>
      </c>
      <c r="K88" s="175">
        <v>0</v>
      </c>
      <c r="L88" s="175">
        <v>0</v>
      </c>
      <c r="M88" s="175">
        <f>'Таблица 1'!M779</f>
        <v>16867416.09</v>
      </c>
      <c r="N88" s="175">
        <f>J88+K88+L88+M88</f>
        <v>16867416.09</v>
      </c>
      <c r="O88" s="48"/>
    </row>
    <row r="89" spans="1:15" s="209" customFormat="1" ht="22.5" customHeight="1" x14ac:dyDescent="0.25">
      <c r="A89" s="51">
        <v>23</v>
      </c>
      <c r="B89" s="50" t="s">
        <v>1135</v>
      </c>
      <c r="C89" s="175">
        <f>'Таблица 1'!I790</f>
        <v>15473.099999999999</v>
      </c>
      <c r="D89" s="176">
        <f>'Таблица 1'!L790</f>
        <v>514</v>
      </c>
      <c r="E89" s="176">
        <v>0</v>
      </c>
      <c r="F89" s="176">
        <v>0</v>
      </c>
      <c r="G89" s="176">
        <v>0</v>
      </c>
      <c r="H89" s="176">
        <v>3</v>
      </c>
      <c r="I89" s="176">
        <f t="shared" si="38"/>
        <v>3</v>
      </c>
      <c r="J89" s="175">
        <v>0</v>
      </c>
      <c r="K89" s="175">
        <v>0</v>
      </c>
      <c r="L89" s="175">
        <v>0</v>
      </c>
      <c r="M89" s="175">
        <f>'Таблица 1'!M790</f>
        <v>992886.71</v>
      </c>
      <c r="N89" s="175">
        <f>M89</f>
        <v>992886.71</v>
      </c>
      <c r="O89" s="48"/>
    </row>
    <row r="90" spans="1:15" s="209" customFormat="1" ht="33.75" customHeight="1" x14ac:dyDescent="0.25">
      <c r="A90" s="51"/>
      <c r="B90" s="50" t="s">
        <v>1136</v>
      </c>
      <c r="C90" s="175">
        <f>C91</f>
        <v>8079.7999999999993</v>
      </c>
      <c r="D90" s="176">
        <f t="shared" ref="D90:N90" si="39">D91</f>
        <v>156</v>
      </c>
      <c r="E90" s="176">
        <f t="shared" si="39"/>
        <v>0</v>
      </c>
      <c r="F90" s="176">
        <f t="shared" si="39"/>
        <v>0</v>
      </c>
      <c r="G90" s="176">
        <f t="shared" si="39"/>
        <v>0</v>
      </c>
      <c r="H90" s="176">
        <f t="shared" si="39"/>
        <v>3</v>
      </c>
      <c r="I90" s="176">
        <f t="shared" si="39"/>
        <v>3</v>
      </c>
      <c r="J90" s="175">
        <f t="shared" si="39"/>
        <v>0</v>
      </c>
      <c r="K90" s="175">
        <f t="shared" si="39"/>
        <v>0</v>
      </c>
      <c r="L90" s="175">
        <f t="shared" si="39"/>
        <v>0</v>
      </c>
      <c r="M90" s="175">
        <f t="shared" si="39"/>
        <v>6424033.6200000001</v>
      </c>
      <c r="N90" s="175">
        <f t="shared" si="39"/>
        <v>6424033.6200000001</v>
      </c>
      <c r="O90" s="48"/>
    </row>
    <row r="91" spans="1:15" s="209" customFormat="1" ht="22.5" customHeight="1" x14ac:dyDescent="0.25">
      <c r="A91" s="51">
        <v>24</v>
      </c>
      <c r="B91" s="50" t="s">
        <v>1137</v>
      </c>
      <c r="C91" s="175">
        <f>'Таблица 1'!I795</f>
        <v>8079.7999999999993</v>
      </c>
      <c r="D91" s="176">
        <f>'Таблица 1'!L795</f>
        <v>156</v>
      </c>
      <c r="E91" s="176">
        <v>0</v>
      </c>
      <c r="F91" s="176">
        <v>0</v>
      </c>
      <c r="G91" s="176">
        <v>0</v>
      </c>
      <c r="H91" s="176">
        <v>3</v>
      </c>
      <c r="I91" s="176">
        <f>H91</f>
        <v>3</v>
      </c>
      <c r="J91" s="175">
        <v>0</v>
      </c>
      <c r="K91" s="175">
        <v>0</v>
      </c>
      <c r="L91" s="175">
        <v>0</v>
      </c>
      <c r="M91" s="175">
        <f>'Таблица 1'!M795</f>
        <v>6424033.6200000001</v>
      </c>
      <c r="N91" s="175">
        <f>M91</f>
        <v>6424033.6200000001</v>
      </c>
      <c r="O91" s="48"/>
    </row>
    <row r="92" spans="1:15" s="209" customFormat="1" ht="32.25" customHeight="1" x14ac:dyDescent="0.25">
      <c r="A92" s="51"/>
      <c r="B92" s="50" t="s">
        <v>1144</v>
      </c>
      <c r="C92" s="175">
        <f>SUM(C93:C95)</f>
        <v>68414.19</v>
      </c>
      <c r="D92" s="176">
        <f t="shared" ref="D92:N92" si="40">SUM(D93:D95)</f>
        <v>2657</v>
      </c>
      <c r="E92" s="176">
        <f t="shared" si="40"/>
        <v>0</v>
      </c>
      <c r="F92" s="176">
        <f t="shared" si="40"/>
        <v>0</v>
      </c>
      <c r="G92" s="176">
        <f t="shared" si="40"/>
        <v>0</v>
      </c>
      <c r="H92" s="176">
        <f t="shared" si="40"/>
        <v>26</v>
      </c>
      <c r="I92" s="176">
        <f t="shared" si="40"/>
        <v>26</v>
      </c>
      <c r="J92" s="175">
        <f t="shared" si="40"/>
        <v>0</v>
      </c>
      <c r="K92" s="175">
        <f t="shared" si="40"/>
        <v>0</v>
      </c>
      <c r="L92" s="175">
        <f t="shared" si="40"/>
        <v>0</v>
      </c>
      <c r="M92" s="175">
        <f t="shared" si="40"/>
        <v>26229474.460000001</v>
      </c>
      <c r="N92" s="175">
        <f t="shared" si="40"/>
        <v>26229474.460000001</v>
      </c>
      <c r="O92" s="48"/>
    </row>
    <row r="93" spans="1:15" s="209" customFormat="1" ht="22.5" customHeight="1" x14ac:dyDescent="0.25">
      <c r="A93" s="51">
        <v>25</v>
      </c>
      <c r="B93" s="50" t="s">
        <v>1164</v>
      </c>
      <c r="C93" s="175">
        <f>'Таблица 1'!I800</f>
        <v>1112.3</v>
      </c>
      <c r="D93" s="176">
        <f>'Таблица 1'!L800</f>
        <v>28</v>
      </c>
      <c r="E93" s="176">
        <v>0</v>
      </c>
      <c r="F93" s="176">
        <v>0</v>
      </c>
      <c r="G93" s="176">
        <v>0</v>
      </c>
      <c r="H93" s="176">
        <v>1</v>
      </c>
      <c r="I93" s="176">
        <f t="shared" ref="I93:I95" si="41">H93</f>
        <v>1</v>
      </c>
      <c r="J93" s="175">
        <v>0</v>
      </c>
      <c r="K93" s="175">
        <v>0</v>
      </c>
      <c r="L93" s="175">
        <v>0</v>
      </c>
      <c r="M93" s="175">
        <f>'Таблица 1'!M800</f>
        <v>5415748.9199999999</v>
      </c>
      <c r="N93" s="175">
        <f t="shared" ref="N93:N95" si="42">M93</f>
        <v>5415748.9199999999</v>
      </c>
      <c r="O93" s="48"/>
    </row>
    <row r="94" spans="1:15" s="143" customFormat="1" ht="22.5" customHeight="1" x14ac:dyDescent="0.25">
      <c r="A94" s="51">
        <v>26</v>
      </c>
      <c r="B94" s="50" t="s">
        <v>1165</v>
      </c>
      <c r="C94" s="175">
        <f>'Таблица 1'!I802</f>
        <v>66605.490000000005</v>
      </c>
      <c r="D94" s="176">
        <f>'Таблица 1'!L802</f>
        <v>2596</v>
      </c>
      <c r="E94" s="176">
        <v>0</v>
      </c>
      <c r="F94" s="176">
        <v>0</v>
      </c>
      <c r="G94" s="176">
        <v>0</v>
      </c>
      <c r="H94" s="176">
        <v>24</v>
      </c>
      <c r="I94" s="176">
        <f t="shared" si="41"/>
        <v>24</v>
      </c>
      <c r="J94" s="175">
        <v>0</v>
      </c>
      <c r="K94" s="175">
        <v>0</v>
      </c>
      <c r="L94" s="175">
        <v>0</v>
      </c>
      <c r="M94" s="175">
        <f>'Таблица 1'!M802</f>
        <v>16073851.539999999</v>
      </c>
      <c r="N94" s="175">
        <f t="shared" si="42"/>
        <v>16073851.539999999</v>
      </c>
      <c r="O94" s="48"/>
    </row>
    <row r="95" spans="1:15" s="209" customFormat="1" ht="22.5" customHeight="1" x14ac:dyDescent="0.25">
      <c r="A95" s="51">
        <v>27</v>
      </c>
      <c r="B95" s="50" t="s">
        <v>1145</v>
      </c>
      <c r="C95" s="175">
        <f>'Таблица 1'!I827</f>
        <v>696.4</v>
      </c>
      <c r="D95" s="176">
        <f>'Таблица 1'!L827</f>
        <v>33</v>
      </c>
      <c r="E95" s="176">
        <v>0</v>
      </c>
      <c r="F95" s="176">
        <v>0</v>
      </c>
      <c r="G95" s="176">
        <v>0</v>
      </c>
      <c r="H95" s="176">
        <v>1</v>
      </c>
      <c r="I95" s="176">
        <f t="shared" si="41"/>
        <v>1</v>
      </c>
      <c r="J95" s="175">
        <v>0</v>
      </c>
      <c r="K95" s="175">
        <v>0</v>
      </c>
      <c r="L95" s="175">
        <v>0</v>
      </c>
      <c r="M95" s="175">
        <f>'Таблица 1'!M827</f>
        <v>4739874</v>
      </c>
      <c r="N95" s="175">
        <f t="shared" si="42"/>
        <v>4739874</v>
      </c>
      <c r="O95" s="48"/>
    </row>
    <row r="96" spans="1:15" s="209" customFormat="1" ht="30" customHeight="1" x14ac:dyDescent="0.25">
      <c r="A96" s="51"/>
      <c r="B96" s="50" t="s">
        <v>1150</v>
      </c>
      <c r="C96" s="175">
        <f>SUM(C97:C99)</f>
        <v>44011.7</v>
      </c>
      <c r="D96" s="176">
        <f t="shared" ref="D96:N96" si="43">SUM(D97:D99)</f>
        <v>1289</v>
      </c>
      <c r="E96" s="176">
        <f t="shared" si="43"/>
        <v>0</v>
      </c>
      <c r="F96" s="176">
        <f t="shared" si="43"/>
        <v>0</v>
      </c>
      <c r="G96" s="176">
        <f t="shared" si="43"/>
        <v>0</v>
      </c>
      <c r="H96" s="176">
        <f t="shared" si="43"/>
        <v>18</v>
      </c>
      <c r="I96" s="176">
        <f t="shared" si="43"/>
        <v>18</v>
      </c>
      <c r="J96" s="175">
        <f t="shared" si="43"/>
        <v>0</v>
      </c>
      <c r="K96" s="175">
        <f t="shared" si="43"/>
        <v>0</v>
      </c>
      <c r="L96" s="175">
        <f t="shared" si="43"/>
        <v>0</v>
      </c>
      <c r="M96" s="175">
        <f t="shared" si="43"/>
        <v>56750048.820000008</v>
      </c>
      <c r="N96" s="175">
        <f t="shared" si="43"/>
        <v>56750048.820000008</v>
      </c>
      <c r="O96" s="48"/>
    </row>
    <row r="97" spans="1:15" s="209" customFormat="1" ht="22.5" customHeight="1" x14ac:dyDescent="0.25">
      <c r="A97" s="51">
        <v>28</v>
      </c>
      <c r="B97" s="50" t="s">
        <v>1151</v>
      </c>
      <c r="C97" s="175">
        <f>'Таблица 1'!I830</f>
        <v>21622.6</v>
      </c>
      <c r="D97" s="176">
        <f>'Таблица 1'!L830</f>
        <v>719</v>
      </c>
      <c r="E97" s="176">
        <v>0</v>
      </c>
      <c r="F97" s="176">
        <v>0</v>
      </c>
      <c r="G97" s="176">
        <v>0</v>
      </c>
      <c r="H97" s="176">
        <v>9</v>
      </c>
      <c r="I97" s="176">
        <f t="shared" ref="I97:I99" si="44">H97</f>
        <v>9</v>
      </c>
      <c r="J97" s="175">
        <v>0</v>
      </c>
      <c r="K97" s="175">
        <v>0</v>
      </c>
      <c r="L97" s="175">
        <v>0</v>
      </c>
      <c r="M97" s="175">
        <f>'Таблица 1'!M830</f>
        <v>38564104.970000006</v>
      </c>
      <c r="N97" s="175">
        <f t="shared" ref="N97:N99" si="45">M97</f>
        <v>38564104.970000006</v>
      </c>
      <c r="O97" s="48"/>
    </row>
    <row r="98" spans="1:15" s="209" customFormat="1" ht="22.5" customHeight="1" x14ac:dyDescent="0.25">
      <c r="A98" s="51">
        <v>29</v>
      </c>
      <c r="B98" s="50" t="s">
        <v>1153</v>
      </c>
      <c r="C98" s="175">
        <f>'Таблица 1'!I840</f>
        <v>20332.099999999999</v>
      </c>
      <c r="D98" s="176">
        <f>'Таблица 1'!L840</f>
        <v>515</v>
      </c>
      <c r="E98" s="176">
        <v>0</v>
      </c>
      <c r="F98" s="176">
        <v>0</v>
      </c>
      <c r="G98" s="176">
        <v>0</v>
      </c>
      <c r="H98" s="176">
        <v>7</v>
      </c>
      <c r="I98" s="176">
        <f t="shared" si="44"/>
        <v>7</v>
      </c>
      <c r="J98" s="175">
        <v>0</v>
      </c>
      <c r="K98" s="175">
        <v>0</v>
      </c>
      <c r="L98" s="175">
        <v>0</v>
      </c>
      <c r="M98" s="175">
        <f>'Таблица 1'!M840</f>
        <v>10976113.399999999</v>
      </c>
      <c r="N98" s="175">
        <f t="shared" si="45"/>
        <v>10976113.399999999</v>
      </c>
      <c r="O98" s="48"/>
    </row>
    <row r="99" spans="1:15" s="209" customFormat="1" ht="22.5" customHeight="1" x14ac:dyDescent="0.25">
      <c r="A99" s="51">
        <v>30</v>
      </c>
      <c r="B99" s="50" t="s">
        <v>1154</v>
      </c>
      <c r="C99" s="175">
        <f>'Таблица 1'!I848</f>
        <v>2057</v>
      </c>
      <c r="D99" s="176">
        <f>'Таблица 1'!L848</f>
        <v>55</v>
      </c>
      <c r="E99" s="176">
        <v>0</v>
      </c>
      <c r="F99" s="176">
        <v>0</v>
      </c>
      <c r="G99" s="176">
        <v>0</v>
      </c>
      <c r="H99" s="176">
        <v>2</v>
      </c>
      <c r="I99" s="176">
        <f t="shared" si="44"/>
        <v>2</v>
      </c>
      <c r="J99" s="175">
        <v>0</v>
      </c>
      <c r="K99" s="175">
        <v>0</v>
      </c>
      <c r="L99" s="175">
        <v>0</v>
      </c>
      <c r="M99" s="175">
        <f>'Таблица 1'!M848</f>
        <v>7209830.4499999993</v>
      </c>
      <c r="N99" s="175">
        <f t="shared" si="45"/>
        <v>7209830.4499999993</v>
      </c>
    </row>
    <row r="100" spans="1:15" s="33" customFormat="1" ht="22.5" customHeight="1" x14ac:dyDescent="0.25">
      <c r="A100" s="34"/>
      <c r="B100" s="11" t="s">
        <v>833</v>
      </c>
      <c r="C100" s="207"/>
      <c r="D100" s="208"/>
      <c r="E100" s="208"/>
      <c r="F100" s="208"/>
      <c r="G100" s="208"/>
      <c r="H100" s="208"/>
      <c r="I100" s="208"/>
      <c r="J100" s="207"/>
      <c r="K100" s="207"/>
      <c r="L100" s="207"/>
      <c r="M100" s="207"/>
      <c r="N100" s="207"/>
      <c r="O100" s="39"/>
    </row>
    <row r="101" spans="1:15" s="210" customFormat="1" ht="26.25" customHeight="1" x14ac:dyDescent="0.25">
      <c r="A101" s="43"/>
      <c r="B101" s="41" t="s">
        <v>37</v>
      </c>
      <c r="C101" s="170">
        <f t="shared" ref="C101:N101" si="46">SUM(C102:C124)+C125+C128</f>
        <v>660515.27</v>
      </c>
      <c r="D101" s="171">
        <f t="shared" si="46"/>
        <v>18364</v>
      </c>
      <c r="E101" s="171">
        <f t="shared" si="46"/>
        <v>0</v>
      </c>
      <c r="F101" s="171">
        <f t="shared" si="46"/>
        <v>0</v>
      </c>
      <c r="G101" s="171">
        <f t="shared" si="46"/>
        <v>0</v>
      </c>
      <c r="H101" s="171">
        <f t="shared" si="46"/>
        <v>209</v>
      </c>
      <c r="I101" s="171">
        <f t="shared" si="46"/>
        <v>209</v>
      </c>
      <c r="J101" s="170">
        <f t="shared" si="46"/>
        <v>0</v>
      </c>
      <c r="K101" s="170">
        <f t="shared" si="46"/>
        <v>0</v>
      </c>
      <c r="L101" s="170">
        <f t="shared" si="46"/>
        <v>0</v>
      </c>
      <c r="M101" s="170">
        <f t="shared" si="46"/>
        <v>893616396.59500015</v>
      </c>
      <c r="N101" s="170">
        <f t="shared" si="46"/>
        <v>893616396.59500015</v>
      </c>
      <c r="O101" s="40"/>
    </row>
    <row r="102" spans="1:15" s="209" customFormat="1" ht="22.5" customHeight="1" x14ac:dyDescent="0.25">
      <c r="A102" s="51">
        <v>1</v>
      </c>
      <c r="B102" s="50" t="s">
        <v>1102</v>
      </c>
      <c r="C102" s="175">
        <f>'Таблица 1'!I853</f>
        <v>467090.76000000013</v>
      </c>
      <c r="D102" s="176">
        <f>'Таблица 1'!L853</f>
        <v>12743</v>
      </c>
      <c r="E102" s="176">
        <v>0</v>
      </c>
      <c r="F102" s="176">
        <v>0</v>
      </c>
      <c r="G102" s="176">
        <v>0</v>
      </c>
      <c r="H102" s="176">
        <v>104</v>
      </c>
      <c r="I102" s="176">
        <f t="shared" ref="I102:I124" si="47">H102</f>
        <v>104</v>
      </c>
      <c r="J102" s="175">
        <v>0</v>
      </c>
      <c r="K102" s="175">
        <v>0</v>
      </c>
      <c r="L102" s="175">
        <v>0</v>
      </c>
      <c r="M102" s="175">
        <f>'Таблица 1'!M853</f>
        <v>557006254.52200031</v>
      </c>
      <c r="N102" s="175">
        <f t="shared" ref="N102:N124" si="48">M102</f>
        <v>557006254.52200031</v>
      </c>
    </row>
    <row r="103" spans="1:15" s="209" customFormat="1" ht="22.5" customHeight="1" x14ac:dyDescent="0.25">
      <c r="A103" s="51">
        <v>2</v>
      </c>
      <c r="B103" s="50" t="s">
        <v>1103</v>
      </c>
      <c r="C103" s="175">
        <f>'Таблица 1'!I958</f>
        <v>5493.18</v>
      </c>
      <c r="D103" s="176">
        <f>'Таблица 1'!L958</f>
        <v>191</v>
      </c>
      <c r="E103" s="176">
        <v>0</v>
      </c>
      <c r="F103" s="176">
        <v>0</v>
      </c>
      <c r="G103" s="176">
        <v>0</v>
      </c>
      <c r="H103" s="176">
        <v>6</v>
      </c>
      <c r="I103" s="176">
        <f t="shared" si="47"/>
        <v>6</v>
      </c>
      <c r="J103" s="175">
        <v>0</v>
      </c>
      <c r="K103" s="175">
        <v>0</v>
      </c>
      <c r="L103" s="175">
        <v>0</v>
      </c>
      <c r="M103" s="175">
        <f>'Таблица 1'!M958</f>
        <v>3208164.98</v>
      </c>
      <c r="N103" s="175">
        <f t="shared" si="48"/>
        <v>3208164.98</v>
      </c>
    </row>
    <row r="104" spans="1:15" s="209" customFormat="1" ht="22.5" customHeight="1" x14ac:dyDescent="0.25">
      <c r="A104" s="51">
        <v>3</v>
      </c>
      <c r="B104" s="50" t="s">
        <v>1156</v>
      </c>
      <c r="C104" s="175">
        <f>'Таблица 1'!I965</f>
        <v>14802</v>
      </c>
      <c r="D104" s="176">
        <f>'Таблица 1'!L965</f>
        <v>540</v>
      </c>
      <c r="E104" s="176">
        <v>0</v>
      </c>
      <c r="F104" s="176">
        <v>0</v>
      </c>
      <c r="G104" s="176">
        <v>0</v>
      </c>
      <c r="H104" s="176">
        <v>3</v>
      </c>
      <c r="I104" s="176">
        <f t="shared" si="47"/>
        <v>3</v>
      </c>
      <c r="J104" s="175">
        <v>0</v>
      </c>
      <c r="K104" s="175">
        <v>0</v>
      </c>
      <c r="L104" s="175">
        <v>0</v>
      </c>
      <c r="M104" s="175">
        <f>'Таблица 1'!M965</f>
        <v>7576168.3999999994</v>
      </c>
      <c r="N104" s="175">
        <f t="shared" si="48"/>
        <v>7576168.3999999994</v>
      </c>
      <c r="O104" s="48"/>
    </row>
    <row r="105" spans="1:15" s="209" customFormat="1" ht="22.5" customHeight="1" x14ac:dyDescent="0.25">
      <c r="A105" s="51">
        <v>4</v>
      </c>
      <c r="B105" s="50" t="s">
        <v>1104</v>
      </c>
      <c r="C105" s="175">
        <f>'Таблица 1'!I969</f>
        <v>2751.12</v>
      </c>
      <c r="D105" s="176">
        <f>'Таблица 1'!L969</f>
        <v>93</v>
      </c>
      <c r="E105" s="176">
        <v>0</v>
      </c>
      <c r="F105" s="176">
        <v>0</v>
      </c>
      <c r="G105" s="176">
        <v>0</v>
      </c>
      <c r="H105" s="176">
        <v>3</v>
      </c>
      <c r="I105" s="176">
        <f t="shared" si="47"/>
        <v>3</v>
      </c>
      <c r="J105" s="175">
        <v>0</v>
      </c>
      <c r="K105" s="175">
        <v>0</v>
      </c>
      <c r="L105" s="175">
        <v>0</v>
      </c>
      <c r="M105" s="175">
        <f>'Таблица 1'!M969</f>
        <v>15173750.840000002</v>
      </c>
      <c r="N105" s="175">
        <f t="shared" si="48"/>
        <v>15173750.840000002</v>
      </c>
      <c r="O105" s="48"/>
    </row>
    <row r="106" spans="1:15" s="209" customFormat="1" ht="22.5" customHeight="1" x14ac:dyDescent="0.25">
      <c r="A106" s="51">
        <v>5</v>
      </c>
      <c r="B106" s="50" t="s">
        <v>1166</v>
      </c>
      <c r="C106" s="175">
        <f>'Таблица 1'!I973</f>
        <v>19369.539999999997</v>
      </c>
      <c r="D106" s="176">
        <f>'Таблица 1'!L973</f>
        <v>652</v>
      </c>
      <c r="E106" s="176">
        <v>0</v>
      </c>
      <c r="F106" s="176">
        <v>0</v>
      </c>
      <c r="G106" s="176">
        <v>0</v>
      </c>
      <c r="H106" s="176">
        <v>15</v>
      </c>
      <c r="I106" s="176">
        <f t="shared" si="47"/>
        <v>15</v>
      </c>
      <c r="J106" s="175">
        <v>0</v>
      </c>
      <c r="K106" s="175">
        <v>0</v>
      </c>
      <c r="L106" s="175">
        <v>0</v>
      </c>
      <c r="M106" s="175">
        <f>'Таблица 1'!M973</f>
        <v>37312146.828999996</v>
      </c>
      <c r="N106" s="175">
        <f t="shared" si="48"/>
        <v>37312146.828999996</v>
      </c>
      <c r="O106" s="48"/>
    </row>
    <row r="107" spans="1:15" s="209" customFormat="1" ht="22.5" customHeight="1" x14ac:dyDescent="0.25">
      <c r="A107" s="51">
        <v>6</v>
      </c>
      <c r="B107" s="50" t="s">
        <v>1105</v>
      </c>
      <c r="C107" s="175">
        <f>'Таблица 1'!I989</f>
        <v>555.1</v>
      </c>
      <c r="D107" s="176">
        <f>'Таблица 1'!L989</f>
        <v>24</v>
      </c>
      <c r="E107" s="176">
        <v>0</v>
      </c>
      <c r="F107" s="176">
        <v>0</v>
      </c>
      <c r="G107" s="176">
        <v>0</v>
      </c>
      <c r="H107" s="176">
        <v>1</v>
      </c>
      <c r="I107" s="176">
        <f t="shared" si="47"/>
        <v>1</v>
      </c>
      <c r="J107" s="175">
        <v>0</v>
      </c>
      <c r="K107" s="175">
        <v>0</v>
      </c>
      <c r="L107" s="175">
        <v>0</v>
      </c>
      <c r="M107" s="175">
        <f>'Таблица 1'!M989</f>
        <v>1429841</v>
      </c>
      <c r="N107" s="175">
        <f t="shared" si="48"/>
        <v>1429841</v>
      </c>
      <c r="O107" s="48"/>
    </row>
    <row r="108" spans="1:15" s="209" customFormat="1" ht="22.5" customHeight="1" x14ac:dyDescent="0.25">
      <c r="A108" s="51">
        <v>7</v>
      </c>
      <c r="B108" s="50" t="s">
        <v>1106</v>
      </c>
      <c r="C108" s="175">
        <f>'Таблица 1'!I991</f>
        <v>2636.4</v>
      </c>
      <c r="D108" s="176">
        <f>'Таблица 1'!L991</f>
        <v>90</v>
      </c>
      <c r="E108" s="176">
        <v>0</v>
      </c>
      <c r="F108" s="176">
        <v>0</v>
      </c>
      <c r="G108" s="176">
        <v>0</v>
      </c>
      <c r="H108" s="176">
        <v>2</v>
      </c>
      <c r="I108" s="176">
        <f t="shared" si="47"/>
        <v>2</v>
      </c>
      <c r="J108" s="175">
        <v>0</v>
      </c>
      <c r="K108" s="175">
        <v>0</v>
      </c>
      <c r="L108" s="175">
        <v>0</v>
      </c>
      <c r="M108" s="175">
        <f>'Таблица 1'!M991</f>
        <v>3134074.8</v>
      </c>
      <c r="N108" s="175">
        <f t="shared" si="48"/>
        <v>3134074.8</v>
      </c>
      <c r="O108" s="48"/>
    </row>
    <row r="109" spans="1:15" s="209" customFormat="1" ht="22.5" customHeight="1" x14ac:dyDescent="0.25">
      <c r="A109" s="51">
        <v>8</v>
      </c>
      <c r="B109" s="50" t="s">
        <v>1158</v>
      </c>
      <c r="C109" s="175">
        <f>'Таблица 1'!I994</f>
        <v>21612.6</v>
      </c>
      <c r="D109" s="176">
        <f>'Таблица 1'!L994</f>
        <v>412</v>
      </c>
      <c r="E109" s="176">
        <v>0</v>
      </c>
      <c r="F109" s="176">
        <v>0</v>
      </c>
      <c r="G109" s="176">
        <v>0</v>
      </c>
      <c r="H109" s="176">
        <v>5</v>
      </c>
      <c r="I109" s="176">
        <f t="shared" si="47"/>
        <v>5</v>
      </c>
      <c r="J109" s="175">
        <v>0</v>
      </c>
      <c r="K109" s="175">
        <v>0</v>
      </c>
      <c r="L109" s="175">
        <v>0</v>
      </c>
      <c r="M109" s="175">
        <f>'Таблица 1'!M994</f>
        <v>34640301.610000007</v>
      </c>
      <c r="N109" s="175">
        <f t="shared" si="48"/>
        <v>34640301.610000007</v>
      </c>
      <c r="O109" s="48"/>
    </row>
    <row r="110" spans="1:15" s="209" customFormat="1" ht="22.5" customHeight="1" x14ac:dyDescent="0.25">
      <c r="A110" s="51">
        <v>9</v>
      </c>
      <c r="B110" s="50" t="s">
        <v>1167</v>
      </c>
      <c r="C110" s="175">
        <f>'Таблица 1'!I1000</f>
        <v>1189</v>
      </c>
      <c r="D110" s="176">
        <f>'Таблица 1'!L1000</f>
        <v>42</v>
      </c>
      <c r="E110" s="176">
        <v>0</v>
      </c>
      <c r="F110" s="176">
        <v>0</v>
      </c>
      <c r="G110" s="176">
        <v>0</v>
      </c>
      <c r="H110" s="176">
        <v>1</v>
      </c>
      <c r="I110" s="176">
        <f t="shared" si="47"/>
        <v>1</v>
      </c>
      <c r="J110" s="175">
        <v>0</v>
      </c>
      <c r="K110" s="175">
        <v>0</v>
      </c>
      <c r="L110" s="175">
        <v>0</v>
      </c>
      <c r="M110" s="175">
        <f>'Таблица 1'!M1000</f>
        <v>279106.8</v>
      </c>
      <c r="N110" s="175">
        <f t="shared" si="48"/>
        <v>279106.8</v>
      </c>
      <c r="O110" s="48"/>
    </row>
    <row r="111" spans="1:15" s="209" customFormat="1" ht="22.5" customHeight="1" x14ac:dyDescent="0.25">
      <c r="A111" s="51">
        <v>10</v>
      </c>
      <c r="B111" s="50" t="s">
        <v>1168</v>
      </c>
      <c r="C111" s="175">
        <f>'Таблица 1'!I1002</f>
        <v>25517.210000000003</v>
      </c>
      <c r="D111" s="176">
        <f>'Таблица 1'!L1002</f>
        <v>706</v>
      </c>
      <c r="E111" s="176">
        <v>0</v>
      </c>
      <c r="F111" s="176">
        <v>0</v>
      </c>
      <c r="G111" s="176">
        <v>0</v>
      </c>
      <c r="H111" s="176">
        <v>10</v>
      </c>
      <c r="I111" s="176">
        <f t="shared" si="47"/>
        <v>10</v>
      </c>
      <c r="J111" s="175">
        <v>0</v>
      </c>
      <c r="K111" s="175">
        <v>0</v>
      </c>
      <c r="L111" s="175">
        <v>0</v>
      </c>
      <c r="M111" s="175">
        <f>'Таблица 1'!M1002</f>
        <v>27126702.780000001</v>
      </c>
      <c r="N111" s="175">
        <f t="shared" si="48"/>
        <v>27126702.780000001</v>
      </c>
      <c r="O111" s="48"/>
    </row>
    <row r="112" spans="1:15" s="209" customFormat="1" ht="22.5" customHeight="1" x14ac:dyDescent="0.25">
      <c r="A112" s="51">
        <v>11</v>
      </c>
      <c r="B112" s="50" t="s">
        <v>1107</v>
      </c>
      <c r="C112" s="175">
        <f>'Таблица 1'!I1013</f>
        <v>727</v>
      </c>
      <c r="D112" s="176">
        <f>'Таблица 1'!L1013</f>
        <v>32</v>
      </c>
      <c r="E112" s="176">
        <v>0</v>
      </c>
      <c r="F112" s="176">
        <v>0</v>
      </c>
      <c r="G112" s="176">
        <v>0</v>
      </c>
      <c r="H112" s="176">
        <v>1</v>
      </c>
      <c r="I112" s="176">
        <f t="shared" si="47"/>
        <v>1</v>
      </c>
      <c r="J112" s="175">
        <v>0</v>
      </c>
      <c r="K112" s="175">
        <v>0</v>
      </c>
      <c r="L112" s="175">
        <v>0</v>
      </c>
      <c r="M112" s="175">
        <f>'Таблица 1'!M1013</f>
        <v>855910.65</v>
      </c>
      <c r="N112" s="175">
        <f t="shared" si="48"/>
        <v>855910.65</v>
      </c>
      <c r="O112" s="48"/>
    </row>
    <row r="113" spans="1:15" s="209" customFormat="1" ht="22.5" customHeight="1" x14ac:dyDescent="0.25">
      <c r="A113" s="51">
        <v>12</v>
      </c>
      <c r="B113" s="50" t="s">
        <v>1169</v>
      </c>
      <c r="C113" s="175">
        <f>'Таблица 1'!I1015</f>
        <v>1607.58</v>
      </c>
      <c r="D113" s="176">
        <f>'Таблица 1'!L1015</f>
        <v>65</v>
      </c>
      <c r="E113" s="176">
        <v>0</v>
      </c>
      <c r="F113" s="176">
        <v>0</v>
      </c>
      <c r="G113" s="176">
        <v>0</v>
      </c>
      <c r="H113" s="176">
        <v>2</v>
      </c>
      <c r="I113" s="176">
        <f t="shared" si="47"/>
        <v>2</v>
      </c>
      <c r="J113" s="175">
        <v>0</v>
      </c>
      <c r="K113" s="175">
        <v>0</v>
      </c>
      <c r="L113" s="175">
        <v>0</v>
      </c>
      <c r="M113" s="175">
        <f>'Таблица 1'!M1015</f>
        <v>1370946.17</v>
      </c>
      <c r="N113" s="175">
        <f t="shared" si="48"/>
        <v>1370946.17</v>
      </c>
      <c r="O113" s="48"/>
    </row>
    <row r="114" spans="1:15" s="209" customFormat="1" ht="22.5" customHeight="1" x14ac:dyDescent="0.25">
      <c r="A114" s="51">
        <v>13</v>
      </c>
      <c r="B114" s="50" t="s">
        <v>1108</v>
      </c>
      <c r="C114" s="175">
        <f>'Таблица 1'!I1018</f>
        <v>12079.7</v>
      </c>
      <c r="D114" s="176">
        <f>'Таблица 1'!L1018</f>
        <v>432</v>
      </c>
      <c r="E114" s="176">
        <v>0</v>
      </c>
      <c r="F114" s="176">
        <v>0</v>
      </c>
      <c r="G114" s="176">
        <v>0</v>
      </c>
      <c r="H114" s="176">
        <v>8</v>
      </c>
      <c r="I114" s="176">
        <f t="shared" si="47"/>
        <v>8</v>
      </c>
      <c r="J114" s="175">
        <v>0</v>
      </c>
      <c r="K114" s="175">
        <v>0</v>
      </c>
      <c r="L114" s="175">
        <v>0</v>
      </c>
      <c r="M114" s="175">
        <f>'Таблица 1'!M1018</f>
        <v>45320651.200000003</v>
      </c>
      <c r="N114" s="175">
        <f t="shared" si="48"/>
        <v>45320651.200000003</v>
      </c>
      <c r="O114" s="48"/>
    </row>
    <row r="115" spans="1:15" s="209" customFormat="1" ht="21.75" customHeight="1" x14ac:dyDescent="0.25">
      <c r="A115" s="51">
        <v>14</v>
      </c>
      <c r="B115" s="50" t="s">
        <v>1160</v>
      </c>
      <c r="C115" s="175">
        <f>'Таблица 1'!I1027</f>
        <v>4177.5</v>
      </c>
      <c r="D115" s="176">
        <f>'Таблица 1'!L1027</f>
        <v>140</v>
      </c>
      <c r="E115" s="176">
        <v>0</v>
      </c>
      <c r="F115" s="176">
        <v>0</v>
      </c>
      <c r="G115" s="176">
        <v>0</v>
      </c>
      <c r="H115" s="176">
        <v>2</v>
      </c>
      <c r="I115" s="176">
        <f t="shared" si="47"/>
        <v>2</v>
      </c>
      <c r="J115" s="175">
        <v>0</v>
      </c>
      <c r="K115" s="175">
        <v>0</v>
      </c>
      <c r="L115" s="175">
        <v>0</v>
      </c>
      <c r="M115" s="175">
        <f>'Таблица 1'!M1027</f>
        <v>10173912.91</v>
      </c>
      <c r="N115" s="175">
        <f t="shared" si="48"/>
        <v>10173912.91</v>
      </c>
      <c r="O115" s="48"/>
    </row>
    <row r="116" spans="1:15" s="209" customFormat="1" ht="21.75" customHeight="1" x14ac:dyDescent="0.25">
      <c r="A116" s="51">
        <v>15</v>
      </c>
      <c r="B116" s="50" t="s">
        <v>1170</v>
      </c>
      <c r="C116" s="199">
        <f>'Таблица 1'!I1030</f>
        <v>24601.5</v>
      </c>
      <c r="D116" s="176">
        <f>'Таблица 1'!L1030</f>
        <v>825</v>
      </c>
      <c r="E116" s="211">
        <v>0</v>
      </c>
      <c r="F116" s="176">
        <v>0</v>
      </c>
      <c r="G116" s="211">
        <v>0</v>
      </c>
      <c r="H116" s="176">
        <v>10</v>
      </c>
      <c r="I116" s="211">
        <f t="shared" si="47"/>
        <v>10</v>
      </c>
      <c r="J116" s="175">
        <v>0</v>
      </c>
      <c r="K116" s="199">
        <v>0</v>
      </c>
      <c r="L116" s="175">
        <v>0</v>
      </c>
      <c r="M116" s="199">
        <f>'Таблица 1'!M1030</f>
        <v>45722071.659999996</v>
      </c>
      <c r="N116" s="175">
        <f t="shared" si="48"/>
        <v>45722071.659999996</v>
      </c>
      <c r="O116" s="48"/>
    </row>
    <row r="117" spans="1:15" s="209" customFormat="1" ht="22.5" customHeight="1" x14ac:dyDescent="0.25">
      <c r="A117" s="51">
        <v>16</v>
      </c>
      <c r="B117" s="50" t="s">
        <v>1171</v>
      </c>
      <c r="C117" s="175">
        <f>'Таблица 1'!I1041</f>
        <v>721.4</v>
      </c>
      <c r="D117" s="176">
        <f>'Таблица 1'!L1041</f>
        <v>35</v>
      </c>
      <c r="E117" s="176">
        <v>0</v>
      </c>
      <c r="F117" s="176">
        <v>0</v>
      </c>
      <c r="G117" s="53">
        <v>0</v>
      </c>
      <c r="H117" s="53">
        <v>1</v>
      </c>
      <c r="I117" s="53">
        <f t="shared" si="47"/>
        <v>1</v>
      </c>
      <c r="J117" s="175">
        <v>0</v>
      </c>
      <c r="K117" s="175">
        <v>0</v>
      </c>
      <c r="L117" s="175">
        <v>0</v>
      </c>
      <c r="M117" s="175">
        <f>'Таблица 1'!M1041</f>
        <v>154682.4</v>
      </c>
      <c r="N117" s="175">
        <f t="shared" si="48"/>
        <v>154682.4</v>
      </c>
      <c r="O117" s="48"/>
    </row>
    <row r="118" spans="1:15" s="209" customFormat="1" ht="22.5" customHeight="1" x14ac:dyDescent="0.25">
      <c r="A118" s="51">
        <v>17</v>
      </c>
      <c r="B118" s="50" t="s">
        <v>1109</v>
      </c>
      <c r="C118" s="175">
        <f>'Таблица 1'!I1043</f>
        <v>8231.7800000000007</v>
      </c>
      <c r="D118" s="176">
        <f>'Таблица 1'!L1043</f>
        <v>230</v>
      </c>
      <c r="E118" s="176">
        <v>0</v>
      </c>
      <c r="F118" s="176">
        <v>0</v>
      </c>
      <c r="G118" s="53">
        <v>0</v>
      </c>
      <c r="H118" s="53">
        <v>7</v>
      </c>
      <c r="I118" s="53">
        <f t="shared" si="47"/>
        <v>7</v>
      </c>
      <c r="J118" s="175">
        <v>0</v>
      </c>
      <c r="K118" s="175">
        <v>0</v>
      </c>
      <c r="L118" s="175">
        <v>0</v>
      </c>
      <c r="M118" s="175">
        <f>'Таблица 1'!M1043</f>
        <v>25361844.18</v>
      </c>
      <c r="N118" s="175">
        <f t="shared" si="48"/>
        <v>25361844.18</v>
      </c>
      <c r="O118" s="48"/>
    </row>
    <row r="119" spans="1:15" s="209" customFormat="1" ht="22.5" customHeight="1" x14ac:dyDescent="0.25">
      <c r="A119" s="51">
        <v>18</v>
      </c>
      <c r="B119" s="50" t="s">
        <v>1110</v>
      </c>
      <c r="C119" s="175">
        <f>'Таблица 1'!I1051</f>
        <v>5792.3</v>
      </c>
      <c r="D119" s="176">
        <f>'Таблица 1'!L1051</f>
        <v>102</v>
      </c>
      <c r="E119" s="176">
        <v>0</v>
      </c>
      <c r="F119" s="176">
        <v>0</v>
      </c>
      <c r="G119" s="176">
        <v>0</v>
      </c>
      <c r="H119" s="176">
        <v>2</v>
      </c>
      <c r="I119" s="176">
        <f t="shared" si="47"/>
        <v>2</v>
      </c>
      <c r="J119" s="175">
        <v>0</v>
      </c>
      <c r="K119" s="175">
        <v>0</v>
      </c>
      <c r="L119" s="175">
        <v>0</v>
      </c>
      <c r="M119" s="175">
        <f>'Таблица 1'!M1051</f>
        <v>10033572.059999999</v>
      </c>
      <c r="N119" s="175">
        <f t="shared" si="48"/>
        <v>10033572.059999999</v>
      </c>
      <c r="O119" s="48"/>
    </row>
    <row r="120" spans="1:15" s="209" customFormat="1" ht="22.5" customHeight="1" x14ac:dyDescent="0.25">
      <c r="A120" s="51">
        <v>19</v>
      </c>
      <c r="B120" s="50" t="s">
        <v>1111</v>
      </c>
      <c r="C120" s="175">
        <f>'Таблица 1'!I1054</f>
        <v>631.5</v>
      </c>
      <c r="D120" s="176">
        <f>'Таблица 1'!L1054</f>
        <v>23</v>
      </c>
      <c r="E120" s="176">
        <v>0</v>
      </c>
      <c r="F120" s="176">
        <v>0</v>
      </c>
      <c r="G120" s="176">
        <v>0</v>
      </c>
      <c r="H120" s="176">
        <v>1</v>
      </c>
      <c r="I120" s="176">
        <f t="shared" si="47"/>
        <v>1</v>
      </c>
      <c r="J120" s="175">
        <v>0</v>
      </c>
      <c r="K120" s="175">
        <v>0</v>
      </c>
      <c r="L120" s="175">
        <v>0</v>
      </c>
      <c r="M120" s="175">
        <f>'Таблица 1'!M1054</f>
        <v>4649506.58</v>
      </c>
      <c r="N120" s="175">
        <f t="shared" si="48"/>
        <v>4649506.58</v>
      </c>
      <c r="O120" s="48"/>
    </row>
    <row r="121" spans="1:15" s="143" customFormat="1" ht="22.5" customHeight="1" x14ac:dyDescent="0.25">
      <c r="A121" s="51">
        <v>20</v>
      </c>
      <c r="B121" s="50" t="s">
        <v>1161</v>
      </c>
      <c r="C121" s="175">
        <f>'Таблица 1'!I1056</f>
        <v>1668</v>
      </c>
      <c r="D121" s="176">
        <f>'Таблица 1'!L1056</f>
        <v>52</v>
      </c>
      <c r="E121" s="176">
        <v>0</v>
      </c>
      <c r="F121" s="176">
        <v>0</v>
      </c>
      <c r="G121" s="176">
        <v>0</v>
      </c>
      <c r="H121" s="176">
        <v>1</v>
      </c>
      <c r="I121" s="176">
        <f t="shared" si="47"/>
        <v>1</v>
      </c>
      <c r="J121" s="175">
        <v>0</v>
      </c>
      <c r="K121" s="175">
        <v>0</v>
      </c>
      <c r="L121" s="175">
        <v>0</v>
      </c>
      <c r="M121" s="175">
        <f>'Таблица 1'!M1056</f>
        <v>5631571.8300000001</v>
      </c>
      <c r="N121" s="175">
        <f t="shared" si="48"/>
        <v>5631571.8300000001</v>
      </c>
      <c r="O121" s="48"/>
    </row>
    <row r="122" spans="1:15" s="209" customFormat="1" ht="22.5" customHeight="1" x14ac:dyDescent="0.25">
      <c r="A122" s="51">
        <v>21</v>
      </c>
      <c r="B122" s="50" t="s">
        <v>1162</v>
      </c>
      <c r="C122" s="175">
        <f>'Таблица 1'!I1058</f>
        <v>2484.6999999999998</v>
      </c>
      <c r="D122" s="176">
        <f>'Таблица 1'!L1058</f>
        <v>65</v>
      </c>
      <c r="E122" s="176">
        <v>0</v>
      </c>
      <c r="F122" s="176">
        <v>0</v>
      </c>
      <c r="G122" s="176">
        <v>0</v>
      </c>
      <c r="H122" s="176">
        <v>3</v>
      </c>
      <c r="I122" s="176">
        <f t="shared" si="47"/>
        <v>3</v>
      </c>
      <c r="J122" s="175">
        <v>0</v>
      </c>
      <c r="K122" s="175">
        <v>0</v>
      </c>
      <c r="L122" s="175">
        <v>0</v>
      </c>
      <c r="M122" s="175">
        <f>'Таблица 1'!M1058</f>
        <v>2503992.3599999994</v>
      </c>
      <c r="N122" s="175">
        <f t="shared" si="48"/>
        <v>2503992.3599999994</v>
      </c>
      <c r="O122" s="48"/>
    </row>
    <row r="123" spans="1:15" s="209" customFormat="1" ht="22.5" customHeight="1" x14ac:dyDescent="0.25">
      <c r="A123" s="51">
        <v>22</v>
      </c>
      <c r="B123" s="50" t="s">
        <v>1172</v>
      </c>
      <c r="C123" s="199">
        <f>'Таблица 1'!I1062</f>
        <v>7175.5</v>
      </c>
      <c r="D123" s="176">
        <f>'Таблица 1'!L1062</f>
        <v>245</v>
      </c>
      <c r="E123" s="211">
        <v>0</v>
      </c>
      <c r="F123" s="176">
        <v>0</v>
      </c>
      <c r="G123" s="211">
        <v>0</v>
      </c>
      <c r="H123" s="176">
        <v>7</v>
      </c>
      <c r="I123" s="211">
        <f>H123</f>
        <v>7</v>
      </c>
      <c r="J123" s="175">
        <v>0</v>
      </c>
      <c r="K123" s="199">
        <v>0</v>
      </c>
      <c r="L123" s="175">
        <v>0</v>
      </c>
      <c r="M123" s="199">
        <f>'Таблица 1'!M1062</f>
        <v>16719920.889999999</v>
      </c>
      <c r="N123" s="175">
        <f>M123</f>
        <v>16719920.889999999</v>
      </c>
      <c r="O123" s="48"/>
    </row>
    <row r="124" spans="1:15" s="209" customFormat="1" ht="22.5" customHeight="1" x14ac:dyDescent="0.25">
      <c r="A124" s="51">
        <v>23</v>
      </c>
      <c r="B124" s="50" t="s">
        <v>1163</v>
      </c>
      <c r="C124" s="175">
        <f>'Таблица 1'!I1070</f>
        <v>12032.9</v>
      </c>
      <c r="D124" s="176">
        <f>'Таблица 1'!L1070</f>
        <v>237</v>
      </c>
      <c r="E124" s="176">
        <v>0</v>
      </c>
      <c r="F124" s="176">
        <v>0</v>
      </c>
      <c r="G124" s="176">
        <v>0</v>
      </c>
      <c r="H124" s="176">
        <v>5</v>
      </c>
      <c r="I124" s="176">
        <f t="shared" si="47"/>
        <v>5</v>
      </c>
      <c r="J124" s="175">
        <v>0</v>
      </c>
      <c r="K124" s="175">
        <v>0</v>
      </c>
      <c r="L124" s="175">
        <v>0</v>
      </c>
      <c r="M124" s="175">
        <f>'Таблица 1'!M1070</f>
        <v>18017109.664000001</v>
      </c>
      <c r="N124" s="175">
        <f t="shared" si="48"/>
        <v>18017109.664000001</v>
      </c>
      <c r="O124" s="48"/>
    </row>
    <row r="125" spans="1:15" s="209" customFormat="1" ht="30" customHeight="1" x14ac:dyDescent="0.25">
      <c r="A125" s="51"/>
      <c r="B125" s="50" t="s">
        <v>1136</v>
      </c>
      <c r="C125" s="175">
        <f t="shared" ref="C125:N125" si="49">SUM(C126:C127)</f>
        <v>11387.4</v>
      </c>
      <c r="D125" s="176">
        <f t="shared" si="49"/>
        <v>189</v>
      </c>
      <c r="E125" s="176">
        <f t="shared" si="49"/>
        <v>0</v>
      </c>
      <c r="F125" s="176">
        <f t="shared" si="49"/>
        <v>0</v>
      </c>
      <c r="G125" s="176">
        <f t="shared" si="49"/>
        <v>0</v>
      </c>
      <c r="H125" s="176">
        <f t="shared" si="49"/>
        <v>3</v>
      </c>
      <c r="I125" s="176">
        <f t="shared" si="49"/>
        <v>3</v>
      </c>
      <c r="J125" s="175">
        <f t="shared" si="49"/>
        <v>0</v>
      </c>
      <c r="K125" s="175">
        <f t="shared" si="49"/>
        <v>0</v>
      </c>
      <c r="L125" s="175">
        <f t="shared" si="49"/>
        <v>0</v>
      </c>
      <c r="M125" s="175">
        <f t="shared" si="49"/>
        <v>4058178</v>
      </c>
      <c r="N125" s="175">
        <f t="shared" si="49"/>
        <v>4058178</v>
      </c>
      <c r="O125" s="48"/>
    </row>
    <row r="126" spans="1:15" s="209" customFormat="1" ht="22.5" customHeight="1" x14ac:dyDescent="0.25">
      <c r="A126" s="51">
        <v>24</v>
      </c>
      <c r="B126" s="50" t="s">
        <v>1137</v>
      </c>
      <c r="C126" s="175">
        <f>'Таблица 1'!I1077</f>
        <v>10776</v>
      </c>
      <c r="D126" s="176">
        <f>'Таблица 1'!L1077</f>
        <v>158</v>
      </c>
      <c r="E126" s="176">
        <v>0</v>
      </c>
      <c r="F126" s="176">
        <v>0</v>
      </c>
      <c r="G126" s="176">
        <v>0</v>
      </c>
      <c r="H126" s="176">
        <v>2</v>
      </c>
      <c r="I126" s="176">
        <f t="shared" ref="I126:I127" si="50">H126</f>
        <v>2</v>
      </c>
      <c r="J126" s="175">
        <v>0</v>
      </c>
      <c r="K126" s="175">
        <v>0</v>
      </c>
      <c r="L126" s="175">
        <v>0</v>
      </c>
      <c r="M126" s="175">
        <f>'Таблица 1'!M1077</f>
        <v>3959569.2</v>
      </c>
      <c r="N126" s="175">
        <f t="shared" ref="N126:N127" si="51">M126</f>
        <v>3959569.2</v>
      </c>
      <c r="O126" s="48"/>
    </row>
    <row r="127" spans="1:15" s="209" customFormat="1" ht="22.5" customHeight="1" x14ac:dyDescent="0.25">
      <c r="A127" s="51">
        <v>25</v>
      </c>
      <c r="B127" s="50" t="s">
        <v>1139</v>
      </c>
      <c r="C127" s="175">
        <f>'Таблица 1'!I1080</f>
        <v>611.4</v>
      </c>
      <c r="D127" s="176">
        <f>'Таблица 1'!L1080</f>
        <v>31</v>
      </c>
      <c r="E127" s="176">
        <v>0</v>
      </c>
      <c r="F127" s="176">
        <v>0</v>
      </c>
      <c r="G127" s="176">
        <v>0</v>
      </c>
      <c r="H127" s="176">
        <v>1</v>
      </c>
      <c r="I127" s="176">
        <f t="shared" si="50"/>
        <v>1</v>
      </c>
      <c r="J127" s="175">
        <v>0</v>
      </c>
      <c r="K127" s="175">
        <v>0</v>
      </c>
      <c r="L127" s="175">
        <v>0</v>
      </c>
      <c r="M127" s="175">
        <f>'Таблица 1'!M1080</f>
        <v>98608.8</v>
      </c>
      <c r="N127" s="175">
        <f t="shared" si="51"/>
        <v>98608.8</v>
      </c>
      <c r="O127" s="48"/>
    </row>
    <row r="128" spans="1:15" s="209" customFormat="1" ht="31.5" customHeight="1" x14ac:dyDescent="0.25">
      <c r="A128" s="51"/>
      <c r="B128" s="50" t="s">
        <v>1150</v>
      </c>
      <c r="C128" s="175">
        <f t="shared" ref="C128:N128" si="52">SUM(C129:C130)</f>
        <v>6179.6</v>
      </c>
      <c r="D128" s="176">
        <f t="shared" si="52"/>
        <v>199</v>
      </c>
      <c r="E128" s="176">
        <f t="shared" si="52"/>
        <v>0</v>
      </c>
      <c r="F128" s="176">
        <f t="shared" si="52"/>
        <v>0</v>
      </c>
      <c r="G128" s="176">
        <f t="shared" si="52"/>
        <v>0</v>
      </c>
      <c r="H128" s="176">
        <f t="shared" si="52"/>
        <v>6</v>
      </c>
      <c r="I128" s="176">
        <f t="shared" si="52"/>
        <v>6</v>
      </c>
      <c r="J128" s="175">
        <f t="shared" si="52"/>
        <v>0</v>
      </c>
      <c r="K128" s="175">
        <f t="shared" si="52"/>
        <v>0</v>
      </c>
      <c r="L128" s="175">
        <f t="shared" si="52"/>
        <v>0</v>
      </c>
      <c r="M128" s="175">
        <f t="shared" si="52"/>
        <v>16156013.48</v>
      </c>
      <c r="N128" s="175">
        <f t="shared" si="52"/>
        <v>16156013.48</v>
      </c>
      <c r="O128" s="48"/>
    </row>
    <row r="129" spans="1:15" s="209" customFormat="1" ht="23.25" customHeight="1" x14ac:dyDescent="0.25">
      <c r="A129" s="51">
        <v>26</v>
      </c>
      <c r="B129" s="50" t="s">
        <v>1151</v>
      </c>
      <c r="C129" s="175">
        <f>'Таблица 1'!I1083</f>
        <v>3339.1000000000004</v>
      </c>
      <c r="D129" s="176">
        <f>'Таблица 1'!L1083</f>
        <v>120</v>
      </c>
      <c r="E129" s="176">
        <v>0</v>
      </c>
      <c r="F129" s="176">
        <v>0</v>
      </c>
      <c r="G129" s="176">
        <v>0</v>
      </c>
      <c r="H129" s="176">
        <v>3</v>
      </c>
      <c r="I129" s="176">
        <f t="shared" ref="I129:I130" si="53">H129</f>
        <v>3</v>
      </c>
      <c r="J129" s="175">
        <v>0</v>
      </c>
      <c r="K129" s="175">
        <v>0</v>
      </c>
      <c r="L129" s="175">
        <v>0</v>
      </c>
      <c r="M129" s="175">
        <f>'Таблица 1'!M1083</f>
        <v>10455818.800000001</v>
      </c>
      <c r="N129" s="175">
        <f t="shared" ref="N129:N130" si="54">M129</f>
        <v>10455818.800000001</v>
      </c>
      <c r="O129" s="48"/>
    </row>
    <row r="130" spans="1:15" s="143" customFormat="1" ht="22.5" customHeight="1" x14ac:dyDescent="0.25">
      <c r="A130" s="51">
        <v>27</v>
      </c>
      <c r="B130" s="50" t="s">
        <v>1153</v>
      </c>
      <c r="C130" s="175">
        <f>'Таблица 1'!I1087</f>
        <v>2840.5</v>
      </c>
      <c r="D130" s="176">
        <f>'Таблица 1'!L1087</f>
        <v>79</v>
      </c>
      <c r="E130" s="176">
        <v>0</v>
      </c>
      <c r="F130" s="176">
        <v>0</v>
      </c>
      <c r="G130" s="176">
        <v>0</v>
      </c>
      <c r="H130" s="212">
        <v>3</v>
      </c>
      <c r="I130" s="176">
        <f t="shared" si="53"/>
        <v>3</v>
      </c>
      <c r="J130" s="175">
        <v>0</v>
      </c>
      <c r="K130" s="175">
        <v>0</v>
      </c>
      <c r="L130" s="175">
        <v>0</v>
      </c>
      <c r="M130" s="175">
        <f>'Таблица 1'!M1087</f>
        <v>5700194.6799999997</v>
      </c>
      <c r="N130" s="175">
        <f t="shared" si="54"/>
        <v>5700194.6799999997</v>
      </c>
      <c r="O130" s="48"/>
    </row>
    <row r="131" spans="1:15" s="209" customFormat="1" ht="18.75" customHeight="1" x14ac:dyDescent="0.25"/>
    <row r="132" spans="1:15" s="213" customFormat="1" ht="26.25" customHeight="1" x14ac:dyDescent="0.3">
      <c r="A132" s="337" t="s">
        <v>952</v>
      </c>
      <c r="B132" s="337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5"/>
    </row>
    <row r="133" spans="1:15" s="216" customFormat="1" ht="33.75" customHeight="1" x14ac:dyDescent="0.25">
      <c r="A133" s="338" t="s">
        <v>953</v>
      </c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137"/>
    </row>
    <row r="134" spans="1:15" s="210" customFormat="1" ht="26.25" customHeight="1" x14ac:dyDescent="0.25">
      <c r="A134" s="217"/>
      <c r="B134" s="41" t="s">
        <v>37</v>
      </c>
      <c r="C134" s="170">
        <f t="shared" ref="C134:N134" si="55">SUM(C135:C145)+C146+C148+C150</f>
        <v>711072.09000000008</v>
      </c>
      <c r="D134" s="171">
        <f t="shared" si="55"/>
        <v>21299</v>
      </c>
      <c r="E134" s="171">
        <f t="shared" si="55"/>
        <v>0</v>
      </c>
      <c r="F134" s="171">
        <f t="shared" si="55"/>
        <v>0</v>
      </c>
      <c r="G134" s="171">
        <f t="shared" si="55"/>
        <v>0</v>
      </c>
      <c r="H134" s="171">
        <f t="shared" si="55"/>
        <v>142</v>
      </c>
      <c r="I134" s="171">
        <f t="shared" si="55"/>
        <v>142</v>
      </c>
      <c r="J134" s="170">
        <f t="shared" si="55"/>
        <v>0</v>
      </c>
      <c r="K134" s="170">
        <f t="shared" si="55"/>
        <v>0</v>
      </c>
      <c r="L134" s="170">
        <f t="shared" si="55"/>
        <v>0</v>
      </c>
      <c r="M134" s="170">
        <f t="shared" si="55"/>
        <v>159713776.43999997</v>
      </c>
      <c r="N134" s="170">
        <f t="shared" si="55"/>
        <v>159713776.43999997</v>
      </c>
      <c r="O134" s="40"/>
    </row>
    <row r="135" spans="1:15" s="209" customFormat="1" ht="22.5" customHeight="1" x14ac:dyDescent="0.25">
      <c r="A135" s="51">
        <v>1</v>
      </c>
      <c r="B135" s="50" t="s">
        <v>1102</v>
      </c>
      <c r="C135" s="175">
        <f>'Таблица 1'!I1095</f>
        <v>540016.32000000007</v>
      </c>
      <c r="D135" s="176">
        <f>'Таблица 1'!L1095</f>
        <v>15980</v>
      </c>
      <c r="E135" s="176">
        <v>0</v>
      </c>
      <c r="F135" s="176">
        <v>0</v>
      </c>
      <c r="G135" s="176">
        <v>0</v>
      </c>
      <c r="H135" s="176">
        <v>88</v>
      </c>
      <c r="I135" s="176">
        <f t="shared" ref="I135:I145" si="56">H135</f>
        <v>88</v>
      </c>
      <c r="J135" s="175">
        <v>0</v>
      </c>
      <c r="K135" s="175">
        <v>0</v>
      </c>
      <c r="L135" s="175">
        <v>0</v>
      </c>
      <c r="M135" s="175">
        <f>'Таблица 1'!M1095</f>
        <v>128161049.22</v>
      </c>
      <c r="N135" s="175">
        <f t="shared" ref="N135:N145" si="57">M135</f>
        <v>128161049.22</v>
      </c>
      <c r="O135" s="48"/>
    </row>
    <row r="136" spans="1:15" s="143" customFormat="1" ht="22.5" customHeight="1" x14ac:dyDescent="0.25">
      <c r="A136" s="51">
        <v>2</v>
      </c>
      <c r="B136" s="50" t="s">
        <v>1155</v>
      </c>
      <c r="C136" s="175">
        <f>'Таблица 1'!I1186</f>
        <v>10960.3</v>
      </c>
      <c r="D136" s="176">
        <f>'Таблица 1'!L1186</f>
        <v>383</v>
      </c>
      <c r="E136" s="176">
        <v>0</v>
      </c>
      <c r="F136" s="176">
        <v>0</v>
      </c>
      <c r="G136" s="176">
        <v>0</v>
      </c>
      <c r="H136" s="176">
        <v>3</v>
      </c>
      <c r="I136" s="176">
        <f t="shared" si="56"/>
        <v>3</v>
      </c>
      <c r="J136" s="175">
        <v>0</v>
      </c>
      <c r="K136" s="175">
        <v>0</v>
      </c>
      <c r="L136" s="175">
        <v>0</v>
      </c>
      <c r="M136" s="175">
        <f>'Таблица 1'!M1186</f>
        <v>481788.5</v>
      </c>
      <c r="N136" s="175">
        <f t="shared" si="57"/>
        <v>481788.5</v>
      </c>
      <c r="O136" s="48"/>
    </row>
    <row r="137" spans="1:15" s="209" customFormat="1" ht="22.5" customHeight="1" x14ac:dyDescent="0.25">
      <c r="A137" s="51">
        <v>3</v>
      </c>
      <c r="B137" s="50" t="s">
        <v>1104</v>
      </c>
      <c r="C137" s="175">
        <f>'Таблица 1'!I1190</f>
        <v>3007.78</v>
      </c>
      <c r="D137" s="176">
        <f>'Таблица 1'!L1190</f>
        <v>53</v>
      </c>
      <c r="E137" s="176">
        <v>0</v>
      </c>
      <c r="F137" s="176">
        <v>0</v>
      </c>
      <c r="G137" s="176">
        <v>0</v>
      </c>
      <c r="H137" s="176">
        <v>1</v>
      </c>
      <c r="I137" s="176">
        <f t="shared" si="56"/>
        <v>1</v>
      </c>
      <c r="J137" s="175">
        <v>0</v>
      </c>
      <c r="K137" s="175">
        <v>0</v>
      </c>
      <c r="L137" s="175">
        <v>0</v>
      </c>
      <c r="M137" s="175">
        <f>'Таблица 1'!M1190</f>
        <v>356232</v>
      </c>
      <c r="N137" s="175">
        <f t="shared" si="57"/>
        <v>356232</v>
      </c>
      <c r="O137" s="48"/>
    </row>
    <row r="138" spans="1:15" s="209" customFormat="1" ht="22.5" customHeight="1" x14ac:dyDescent="0.25">
      <c r="A138" s="51">
        <v>4</v>
      </c>
      <c r="B138" s="50" t="s">
        <v>1166</v>
      </c>
      <c r="C138" s="175">
        <f>'Таблица 1'!I1192</f>
        <v>3052.4</v>
      </c>
      <c r="D138" s="176">
        <f>'Таблица 1'!L1192</f>
        <v>128</v>
      </c>
      <c r="E138" s="176">
        <v>0</v>
      </c>
      <c r="F138" s="176">
        <v>0</v>
      </c>
      <c r="G138" s="176">
        <v>0</v>
      </c>
      <c r="H138" s="176">
        <v>2</v>
      </c>
      <c r="I138" s="176">
        <f t="shared" si="56"/>
        <v>2</v>
      </c>
      <c r="J138" s="175">
        <v>0</v>
      </c>
      <c r="K138" s="175">
        <v>0</v>
      </c>
      <c r="L138" s="175">
        <v>0</v>
      </c>
      <c r="M138" s="175">
        <f>'Таблица 1'!M1192</f>
        <v>99597.040000000037</v>
      </c>
      <c r="N138" s="175">
        <f t="shared" si="57"/>
        <v>99597.040000000037</v>
      </c>
      <c r="O138" s="48"/>
    </row>
    <row r="139" spans="1:15" ht="22.5" customHeight="1" x14ac:dyDescent="0.25">
      <c r="A139" s="51">
        <v>5</v>
      </c>
      <c r="B139" s="50" t="s">
        <v>1106</v>
      </c>
      <c r="C139" s="175">
        <f>'Таблица 1'!I1196</f>
        <v>4431.7</v>
      </c>
      <c r="D139" s="176">
        <f>'Таблица 1'!L1196</f>
        <v>195</v>
      </c>
      <c r="E139" s="176">
        <v>0</v>
      </c>
      <c r="F139" s="176">
        <v>0</v>
      </c>
      <c r="G139" s="176">
        <v>0</v>
      </c>
      <c r="H139" s="176">
        <v>1</v>
      </c>
      <c r="I139" s="176">
        <f t="shared" si="56"/>
        <v>1</v>
      </c>
      <c r="J139" s="175">
        <v>0</v>
      </c>
      <c r="K139" s="175">
        <v>0</v>
      </c>
      <c r="L139" s="175">
        <v>0</v>
      </c>
      <c r="M139" s="175">
        <f>'Таблица 1'!M1197</f>
        <v>215704.8</v>
      </c>
      <c r="N139" s="175">
        <f t="shared" si="57"/>
        <v>215704.8</v>
      </c>
      <c r="O139" s="48"/>
    </row>
    <row r="140" spans="1:15" s="209" customFormat="1" ht="22.5" customHeight="1" x14ac:dyDescent="0.25">
      <c r="A140" s="51">
        <v>6</v>
      </c>
      <c r="B140" s="50" t="s">
        <v>1168</v>
      </c>
      <c r="C140" s="175">
        <f>'Таблица 1'!I1198</f>
        <v>1147</v>
      </c>
      <c r="D140" s="176">
        <f>'Таблица 1'!L1198</f>
        <v>38</v>
      </c>
      <c r="E140" s="176">
        <v>0</v>
      </c>
      <c r="F140" s="176">
        <v>0</v>
      </c>
      <c r="G140" s="176">
        <v>0</v>
      </c>
      <c r="H140" s="176">
        <v>2</v>
      </c>
      <c r="I140" s="176">
        <f t="shared" si="56"/>
        <v>2</v>
      </c>
      <c r="J140" s="175">
        <v>0</v>
      </c>
      <c r="K140" s="175">
        <v>0</v>
      </c>
      <c r="L140" s="175">
        <v>0</v>
      </c>
      <c r="M140" s="175">
        <f>'Таблица 1'!M1198</f>
        <v>-60274.400000000001</v>
      </c>
      <c r="N140" s="175">
        <f t="shared" si="57"/>
        <v>-60274.400000000001</v>
      </c>
      <c r="O140" s="48"/>
    </row>
    <row r="141" spans="1:15" s="209" customFormat="1" ht="22.5" customHeight="1" x14ac:dyDescent="0.25">
      <c r="A141" s="51">
        <v>7</v>
      </c>
      <c r="B141" s="50" t="s">
        <v>1108</v>
      </c>
      <c r="C141" s="175">
        <f>'Таблица 1'!I1201</f>
        <v>2354.6000000000004</v>
      </c>
      <c r="D141" s="176">
        <f>'Таблица 1'!L1201</f>
        <v>77</v>
      </c>
      <c r="E141" s="176">
        <v>0</v>
      </c>
      <c r="F141" s="176">
        <v>0</v>
      </c>
      <c r="G141" s="176">
        <v>0</v>
      </c>
      <c r="H141" s="176">
        <v>2</v>
      </c>
      <c r="I141" s="176">
        <f t="shared" si="56"/>
        <v>2</v>
      </c>
      <c r="J141" s="175">
        <v>0</v>
      </c>
      <c r="K141" s="175">
        <v>0</v>
      </c>
      <c r="L141" s="175">
        <v>0</v>
      </c>
      <c r="M141" s="175">
        <f>'Таблица 1'!M1201</f>
        <v>-488617.50999999995</v>
      </c>
      <c r="N141" s="175">
        <f t="shared" si="57"/>
        <v>-488617.50999999995</v>
      </c>
      <c r="O141" s="48"/>
    </row>
    <row r="142" spans="1:15" s="209" customFormat="1" ht="22.5" customHeight="1" x14ac:dyDescent="0.25">
      <c r="A142" s="51">
        <v>8</v>
      </c>
      <c r="B142" s="50" t="s">
        <v>1170</v>
      </c>
      <c r="C142" s="175">
        <f>'Таблица 1'!I1204</f>
        <v>43110</v>
      </c>
      <c r="D142" s="176">
        <f>'Таблица 1'!L1204</f>
        <v>1314</v>
      </c>
      <c r="E142" s="176">
        <v>0</v>
      </c>
      <c r="F142" s="176">
        <v>0</v>
      </c>
      <c r="G142" s="176">
        <v>0</v>
      </c>
      <c r="H142" s="176">
        <v>8</v>
      </c>
      <c r="I142" s="176">
        <f t="shared" si="56"/>
        <v>8</v>
      </c>
      <c r="J142" s="175">
        <v>0</v>
      </c>
      <c r="K142" s="175">
        <v>0</v>
      </c>
      <c r="L142" s="175">
        <v>0</v>
      </c>
      <c r="M142" s="175">
        <f>'Таблица 1'!M1204</f>
        <v>7712675.75</v>
      </c>
      <c r="N142" s="175">
        <f t="shared" si="57"/>
        <v>7712675.75</v>
      </c>
      <c r="O142" s="48"/>
    </row>
    <row r="143" spans="1:15" s="209" customFormat="1" ht="23.25" customHeight="1" x14ac:dyDescent="0.25">
      <c r="A143" s="51">
        <v>9</v>
      </c>
      <c r="B143" s="50" t="s">
        <v>1161</v>
      </c>
      <c r="C143" s="175">
        <f>'Таблица 1'!I1213</f>
        <v>4532.8999999999996</v>
      </c>
      <c r="D143" s="176">
        <f>'Таблица 1'!L1213</f>
        <v>45</v>
      </c>
      <c r="E143" s="176">
        <v>0</v>
      </c>
      <c r="F143" s="176">
        <v>0</v>
      </c>
      <c r="G143" s="176">
        <v>0</v>
      </c>
      <c r="H143" s="176">
        <v>1</v>
      </c>
      <c r="I143" s="176">
        <f t="shared" si="56"/>
        <v>1</v>
      </c>
      <c r="J143" s="175">
        <v>0</v>
      </c>
      <c r="K143" s="175">
        <v>0</v>
      </c>
      <c r="L143" s="175">
        <v>0</v>
      </c>
      <c r="M143" s="175">
        <f>'Таблица 1'!M1213</f>
        <v>1394400</v>
      </c>
      <c r="N143" s="175">
        <f t="shared" si="57"/>
        <v>1394400</v>
      </c>
    </row>
    <row r="144" spans="1:15" s="209" customFormat="1" ht="22.5" customHeight="1" x14ac:dyDescent="0.25">
      <c r="A144" s="51">
        <v>10</v>
      </c>
      <c r="B144" s="50" t="s">
        <v>1162</v>
      </c>
      <c r="C144" s="199">
        <f>'Таблица 1'!I1215</f>
        <v>14550</v>
      </c>
      <c r="D144" s="176">
        <f>'Таблица 1'!L1215</f>
        <v>462</v>
      </c>
      <c r="E144" s="211">
        <v>0</v>
      </c>
      <c r="F144" s="176">
        <v>0</v>
      </c>
      <c r="G144" s="211">
        <v>0</v>
      </c>
      <c r="H144" s="176">
        <v>6</v>
      </c>
      <c r="I144" s="211">
        <f t="shared" si="56"/>
        <v>6</v>
      </c>
      <c r="J144" s="175">
        <v>0</v>
      </c>
      <c r="K144" s="199">
        <v>0</v>
      </c>
      <c r="L144" s="175">
        <v>0</v>
      </c>
      <c r="M144" s="199">
        <f>'Таблица 1'!M1215</f>
        <v>2980781</v>
      </c>
      <c r="N144" s="175">
        <f t="shared" si="57"/>
        <v>2980781</v>
      </c>
    </row>
    <row r="145" spans="1:14" s="209" customFormat="1" ht="22.5" customHeight="1" x14ac:dyDescent="0.25">
      <c r="A145" s="51">
        <v>11</v>
      </c>
      <c r="B145" s="50" t="s">
        <v>1163</v>
      </c>
      <c r="C145" s="175">
        <f>'Таблица 1'!I1223</f>
        <v>32335.399999999998</v>
      </c>
      <c r="D145" s="211">
        <f>'Таблица 1'!L1223</f>
        <v>1100</v>
      </c>
      <c r="E145" s="176">
        <v>0</v>
      </c>
      <c r="F145" s="211">
        <v>0</v>
      </c>
      <c r="G145" s="176">
        <v>0</v>
      </c>
      <c r="H145" s="211">
        <v>11</v>
      </c>
      <c r="I145" s="176">
        <f t="shared" si="56"/>
        <v>11</v>
      </c>
      <c r="J145" s="199">
        <v>0</v>
      </c>
      <c r="K145" s="175">
        <v>0</v>
      </c>
      <c r="L145" s="199">
        <v>0</v>
      </c>
      <c r="M145" s="175">
        <f>'Таблица 1'!M1223</f>
        <v>6261554.2299999995</v>
      </c>
      <c r="N145" s="175">
        <f t="shared" si="57"/>
        <v>6261554.2299999995</v>
      </c>
    </row>
    <row r="146" spans="1:14" s="209" customFormat="1" ht="30.75" customHeight="1" x14ac:dyDescent="0.25">
      <c r="A146" s="51"/>
      <c r="B146" s="50" t="s">
        <v>1136</v>
      </c>
      <c r="C146" s="175">
        <f t="shared" ref="C146:N146" si="58">C147</f>
        <v>39783.46</v>
      </c>
      <c r="D146" s="176">
        <f t="shared" si="58"/>
        <v>1178</v>
      </c>
      <c r="E146" s="176">
        <f t="shared" si="58"/>
        <v>0</v>
      </c>
      <c r="F146" s="176">
        <f t="shared" si="58"/>
        <v>0</v>
      </c>
      <c r="G146" s="176">
        <f t="shared" si="58"/>
        <v>0</v>
      </c>
      <c r="H146" s="176">
        <f t="shared" si="58"/>
        <v>10</v>
      </c>
      <c r="I146" s="176">
        <f t="shared" si="58"/>
        <v>10</v>
      </c>
      <c r="J146" s="175">
        <f t="shared" si="58"/>
        <v>0</v>
      </c>
      <c r="K146" s="175">
        <f t="shared" si="58"/>
        <v>0</v>
      </c>
      <c r="L146" s="175">
        <f t="shared" si="58"/>
        <v>0</v>
      </c>
      <c r="M146" s="175">
        <f t="shared" si="58"/>
        <v>9240875.4500000011</v>
      </c>
      <c r="N146" s="175">
        <f t="shared" si="58"/>
        <v>9240875.4500000011</v>
      </c>
    </row>
    <row r="147" spans="1:14" s="209" customFormat="1" ht="22.5" customHeight="1" x14ac:dyDescent="0.25">
      <c r="A147" s="51">
        <v>12</v>
      </c>
      <c r="B147" s="50" t="s">
        <v>1137</v>
      </c>
      <c r="C147" s="175">
        <f>'Таблица 1'!I1236</f>
        <v>39783.46</v>
      </c>
      <c r="D147" s="176">
        <f>'Таблица 1'!L1236</f>
        <v>1178</v>
      </c>
      <c r="E147" s="176">
        <v>0</v>
      </c>
      <c r="F147" s="176">
        <v>0</v>
      </c>
      <c r="G147" s="176">
        <v>0</v>
      </c>
      <c r="H147" s="176">
        <v>10</v>
      </c>
      <c r="I147" s="176">
        <f>H147</f>
        <v>10</v>
      </c>
      <c r="J147" s="175">
        <v>0</v>
      </c>
      <c r="K147" s="175">
        <v>0</v>
      </c>
      <c r="L147" s="175">
        <v>0</v>
      </c>
      <c r="M147" s="175">
        <f>'Таблица 1'!M1236</f>
        <v>9240875.4500000011</v>
      </c>
      <c r="N147" s="175">
        <f>M147</f>
        <v>9240875.4500000011</v>
      </c>
    </row>
    <row r="148" spans="1:14" s="209" customFormat="1" ht="30" customHeight="1" x14ac:dyDescent="0.25">
      <c r="A148" s="51"/>
      <c r="B148" s="50" t="s">
        <v>1173</v>
      </c>
      <c r="C148" s="175">
        <f t="shared" ref="C148:N148" si="59">SUM(C149)</f>
        <v>5669.13</v>
      </c>
      <c r="D148" s="176">
        <f t="shared" si="59"/>
        <v>180</v>
      </c>
      <c r="E148" s="176">
        <f t="shared" si="59"/>
        <v>0</v>
      </c>
      <c r="F148" s="176">
        <f t="shared" si="59"/>
        <v>0</v>
      </c>
      <c r="G148" s="176">
        <f t="shared" si="59"/>
        <v>0</v>
      </c>
      <c r="H148" s="176">
        <f t="shared" si="59"/>
        <v>2</v>
      </c>
      <c r="I148" s="176">
        <f t="shared" si="59"/>
        <v>2</v>
      </c>
      <c r="J148" s="175">
        <f t="shared" si="59"/>
        <v>0</v>
      </c>
      <c r="K148" s="175">
        <f t="shared" si="59"/>
        <v>0</v>
      </c>
      <c r="L148" s="175">
        <f t="shared" si="59"/>
        <v>0</v>
      </c>
      <c r="M148" s="175">
        <f t="shared" si="59"/>
        <v>2375483.4</v>
      </c>
      <c r="N148" s="175">
        <f t="shared" si="59"/>
        <v>2375483.4</v>
      </c>
    </row>
    <row r="149" spans="1:14" s="209" customFormat="1" ht="20.100000000000001" customHeight="1" x14ac:dyDescent="0.25">
      <c r="A149" s="51">
        <v>13</v>
      </c>
      <c r="B149" s="50" t="s">
        <v>1145</v>
      </c>
      <c r="C149" s="175">
        <f>'Таблица 1'!I1248</f>
        <v>5669.13</v>
      </c>
      <c r="D149" s="176">
        <f>'Таблица 1'!L1248</f>
        <v>180</v>
      </c>
      <c r="E149" s="176">
        <v>0</v>
      </c>
      <c r="F149" s="176">
        <v>0</v>
      </c>
      <c r="G149" s="176">
        <v>0</v>
      </c>
      <c r="H149" s="176">
        <v>2</v>
      </c>
      <c r="I149" s="176">
        <f>H149</f>
        <v>2</v>
      </c>
      <c r="J149" s="175">
        <v>0</v>
      </c>
      <c r="K149" s="175">
        <v>0</v>
      </c>
      <c r="L149" s="175">
        <v>0</v>
      </c>
      <c r="M149" s="175">
        <f>'Таблица 1'!M1248</f>
        <v>2375483.4</v>
      </c>
      <c r="N149" s="175">
        <f>M149</f>
        <v>2375483.4</v>
      </c>
    </row>
    <row r="150" spans="1:14" s="209" customFormat="1" ht="30" x14ac:dyDescent="0.25">
      <c r="A150" s="51"/>
      <c r="B150" s="50" t="s">
        <v>1150</v>
      </c>
      <c r="C150" s="175">
        <f t="shared" ref="C150:N150" si="60">SUM(C151:C152)</f>
        <v>6121.1</v>
      </c>
      <c r="D150" s="176">
        <f t="shared" si="60"/>
        <v>166</v>
      </c>
      <c r="E150" s="176">
        <f t="shared" si="60"/>
        <v>0</v>
      </c>
      <c r="F150" s="176">
        <f t="shared" si="60"/>
        <v>0</v>
      </c>
      <c r="G150" s="176">
        <f t="shared" si="60"/>
        <v>0</v>
      </c>
      <c r="H150" s="176">
        <f t="shared" si="60"/>
        <v>5</v>
      </c>
      <c r="I150" s="176">
        <f t="shared" si="60"/>
        <v>5</v>
      </c>
      <c r="J150" s="175">
        <f t="shared" si="60"/>
        <v>0</v>
      </c>
      <c r="K150" s="175">
        <f t="shared" si="60"/>
        <v>0</v>
      </c>
      <c r="L150" s="175">
        <f t="shared" si="60"/>
        <v>0</v>
      </c>
      <c r="M150" s="175">
        <f t="shared" si="60"/>
        <v>982526.96</v>
      </c>
      <c r="N150" s="175">
        <f t="shared" si="60"/>
        <v>982526.96</v>
      </c>
    </row>
    <row r="151" spans="1:14" s="209" customFormat="1" ht="19.5" customHeight="1" x14ac:dyDescent="0.25">
      <c r="A151" s="51">
        <v>14</v>
      </c>
      <c r="B151" s="50" t="s">
        <v>1151</v>
      </c>
      <c r="C151" s="199">
        <f>'Таблица 1'!I1252</f>
        <v>661</v>
      </c>
      <c r="D151" s="176">
        <f>'Таблица 1'!L1252</f>
        <v>28</v>
      </c>
      <c r="E151" s="211">
        <v>0</v>
      </c>
      <c r="F151" s="176">
        <v>0</v>
      </c>
      <c r="G151" s="211">
        <v>0</v>
      </c>
      <c r="H151" s="176">
        <v>1</v>
      </c>
      <c r="I151" s="211">
        <f t="shared" ref="I151:I152" si="61">H151</f>
        <v>1</v>
      </c>
      <c r="J151" s="175">
        <v>0</v>
      </c>
      <c r="K151" s="199">
        <v>0</v>
      </c>
      <c r="L151" s="175">
        <v>0</v>
      </c>
      <c r="M151" s="199">
        <f>'Таблица 1'!M1252</f>
        <v>-42722.400000000001</v>
      </c>
      <c r="N151" s="175">
        <f t="shared" ref="N151:N152" si="62">M151</f>
        <v>-42722.400000000001</v>
      </c>
    </row>
    <row r="152" spans="1:14" s="209" customFormat="1" ht="22.5" customHeight="1" x14ac:dyDescent="0.25">
      <c r="A152" s="51">
        <v>15</v>
      </c>
      <c r="B152" s="50" t="s">
        <v>1153</v>
      </c>
      <c r="C152" s="175">
        <f>'Таблица 1'!I1254</f>
        <v>5460.1</v>
      </c>
      <c r="D152" s="176">
        <f>'Таблица 1'!L1254</f>
        <v>138</v>
      </c>
      <c r="E152" s="176">
        <v>0</v>
      </c>
      <c r="F152" s="176">
        <v>0</v>
      </c>
      <c r="G152" s="176">
        <v>0</v>
      </c>
      <c r="H152" s="176">
        <v>4</v>
      </c>
      <c r="I152" s="176">
        <f t="shared" si="61"/>
        <v>4</v>
      </c>
      <c r="J152" s="175">
        <v>0</v>
      </c>
      <c r="K152" s="175">
        <v>0</v>
      </c>
      <c r="L152" s="175">
        <v>0</v>
      </c>
      <c r="M152" s="175">
        <f>'Таблица 1'!M1254</f>
        <v>1025249.36</v>
      </c>
      <c r="N152" s="175">
        <f t="shared" si="62"/>
        <v>1025249.36</v>
      </c>
    </row>
    <row r="153" spans="1:14" s="209" customFormat="1" x14ac:dyDescent="0.25"/>
  </sheetData>
  <mergeCells count="10">
    <mergeCell ref="A132:B132"/>
    <mergeCell ref="A133:N133"/>
    <mergeCell ref="K1:N1"/>
    <mergeCell ref="A2:N2"/>
    <mergeCell ref="A4:A6"/>
    <mergeCell ref="B4:B6"/>
    <mergeCell ref="C4:C5"/>
    <mergeCell ref="D4:D5"/>
    <mergeCell ref="E4:I4"/>
    <mergeCell ref="J4:N4"/>
  </mergeCells>
  <pageMargins left="0.59055118110236249" right="0.19685039370078738" top="0.6692913385826772" bottom="0.31496062992125984" header="0.31496062992125984" footer="0.31496062992125984"/>
  <pageSetup paperSize="9" scale="65" firstPageNumber="46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A1263"/>
  <sheetViews>
    <sheetView tabSelected="1" view="pageBreakPreview" topLeftCell="A526" zoomScale="70" workbookViewId="0">
      <selection activeCell="Q540" sqref="Q540"/>
    </sheetView>
  </sheetViews>
  <sheetFormatPr defaultRowHeight="15" x14ac:dyDescent="0.25"/>
  <cols>
    <col min="1" max="1" width="6.85546875" style="218" customWidth="1"/>
    <col min="2" max="2" width="46.28515625" style="218" customWidth="1"/>
    <col min="3" max="3" width="17.140625" style="218" customWidth="1"/>
    <col min="4" max="4" width="17.7109375" style="218" customWidth="1"/>
    <col min="5" max="5" width="17.7109375" style="218" bestFit="1" customWidth="1"/>
    <col min="6" max="6" width="16.28515625" style="218" bestFit="1" customWidth="1"/>
    <col min="7" max="7" width="14.7109375" style="218" customWidth="1"/>
    <col min="8" max="8" width="15" style="218" bestFit="1" customWidth="1"/>
    <col min="9" max="9" width="14.140625" style="218" bestFit="1" customWidth="1"/>
    <col min="10" max="10" width="8" style="218" customWidth="1"/>
    <col min="11" max="11" width="13.5703125" style="218" bestFit="1" customWidth="1"/>
    <col min="12" max="12" width="14.85546875" style="218" bestFit="1" customWidth="1"/>
    <col min="13" max="13" width="13.28515625" style="218" customWidth="1"/>
    <col min="14" max="14" width="14.85546875" style="218" bestFit="1" customWidth="1"/>
    <col min="15" max="15" width="13.85546875" style="218" customWidth="1"/>
    <col min="16" max="16" width="16.85546875" style="218" customWidth="1"/>
    <col min="17" max="17" width="17" style="218" customWidth="1"/>
    <col min="18" max="18" width="12.28515625" style="218" customWidth="1"/>
    <col min="19" max="19" width="15.42578125" style="218" customWidth="1"/>
    <col min="20" max="20" width="11.140625" style="218" customWidth="1"/>
    <col min="21" max="21" width="11" style="219" customWidth="1"/>
    <col min="22" max="29" width="9.140625" style="219"/>
    <col min="30" max="43" width="9.140625" style="220"/>
  </cols>
  <sheetData>
    <row r="2" spans="1:43" s="221" customFormat="1" ht="57" customHeight="1" x14ac:dyDescent="0.3">
      <c r="A2" s="340" t="s">
        <v>1174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222"/>
      <c r="U2" s="223"/>
      <c r="V2" s="223"/>
      <c r="W2" s="223"/>
      <c r="X2" s="223"/>
      <c r="Y2" s="223"/>
      <c r="Z2" s="223"/>
      <c r="AA2" s="223"/>
      <c r="AB2" s="223"/>
      <c r="AC2" s="223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</row>
    <row r="3" spans="1:43" ht="28.5" customHeight="1" x14ac:dyDescent="0.25"/>
    <row r="4" spans="1:43" ht="33.75" customHeight="1" x14ac:dyDescent="0.25">
      <c r="A4" s="341" t="s">
        <v>7</v>
      </c>
      <c r="B4" s="341" t="s">
        <v>8</v>
      </c>
      <c r="C4" s="341" t="s">
        <v>1175</v>
      </c>
      <c r="D4" s="341" t="s">
        <v>1176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 t="s">
        <v>1177</v>
      </c>
      <c r="Q4" s="341"/>
      <c r="R4" s="341"/>
      <c r="S4" s="341"/>
      <c r="T4" s="341" t="s">
        <v>1178</v>
      </c>
    </row>
    <row r="5" spans="1:43" ht="29.45" customHeight="1" x14ac:dyDescent="0.25">
      <c r="A5" s="341"/>
      <c r="B5" s="341"/>
      <c r="C5" s="341"/>
      <c r="D5" s="341" t="s">
        <v>1179</v>
      </c>
      <c r="E5" s="341" t="s">
        <v>25</v>
      </c>
      <c r="F5" s="341"/>
      <c r="G5" s="341"/>
      <c r="H5" s="341"/>
      <c r="I5" s="341"/>
      <c r="J5" s="341" t="s">
        <v>1180</v>
      </c>
      <c r="K5" s="341"/>
      <c r="L5" s="341" t="s">
        <v>1181</v>
      </c>
      <c r="M5" s="341" t="s">
        <v>1182</v>
      </c>
      <c r="N5" s="341" t="s">
        <v>1183</v>
      </c>
      <c r="O5" s="341" t="s">
        <v>1184</v>
      </c>
      <c r="P5" s="341" t="s">
        <v>1185</v>
      </c>
      <c r="Q5" s="341" t="s">
        <v>1186</v>
      </c>
      <c r="R5" s="341" t="s">
        <v>1187</v>
      </c>
      <c r="S5" s="341" t="s">
        <v>1188</v>
      </c>
      <c r="T5" s="341"/>
    </row>
    <row r="6" spans="1:43" ht="274.5" customHeight="1" x14ac:dyDescent="0.25">
      <c r="A6" s="341"/>
      <c r="B6" s="341"/>
      <c r="C6" s="341"/>
      <c r="D6" s="341"/>
      <c r="E6" s="225" t="s">
        <v>1189</v>
      </c>
      <c r="F6" s="225" t="s">
        <v>1190</v>
      </c>
      <c r="G6" s="225" t="s">
        <v>1191</v>
      </c>
      <c r="H6" s="225" t="s">
        <v>1192</v>
      </c>
      <c r="I6" s="225" t="s">
        <v>1193</v>
      </c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</row>
    <row r="7" spans="1:43" ht="19.5" customHeight="1" x14ac:dyDescent="0.25">
      <c r="A7" s="341"/>
      <c r="B7" s="341"/>
      <c r="C7" s="225" t="s">
        <v>34</v>
      </c>
      <c r="D7" s="225" t="s">
        <v>34</v>
      </c>
      <c r="E7" s="225" t="s">
        <v>34</v>
      </c>
      <c r="F7" s="225" t="s">
        <v>34</v>
      </c>
      <c r="G7" s="225" t="s">
        <v>34</v>
      </c>
      <c r="H7" s="225" t="s">
        <v>34</v>
      </c>
      <c r="I7" s="225" t="s">
        <v>34</v>
      </c>
      <c r="J7" s="225" t="s">
        <v>1101</v>
      </c>
      <c r="K7" s="225" t="s">
        <v>34</v>
      </c>
      <c r="L7" s="225" t="s">
        <v>34</v>
      </c>
      <c r="M7" s="225" t="s">
        <v>34</v>
      </c>
      <c r="N7" s="225" t="s">
        <v>34</v>
      </c>
      <c r="O7" s="225" t="s">
        <v>34</v>
      </c>
      <c r="P7" s="225" t="s">
        <v>34</v>
      </c>
      <c r="Q7" s="225" t="s">
        <v>34</v>
      </c>
      <c r="R7" s="225" t="s">
        <v>34</v>
      </c>
      <c r="S7" s="225" t="s">
        <v>34</v>
      </c>
      <c r="T7" s="225" t="s">
        <v>34</v>
      </c>
    </row>
    <row r="8" spans="1:43" ht="18" customHeight="1" x14ac:dyDescent="0.25">
      <c r="A8" s="225">
        <v>1</v>
      </c>
      <c r="B8" s="225">
        <v>2</v>
      </c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225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18</v>
      </c>
      <c r="S8" s="225">
        <v>19</v>
      </c>
      <c r="T8" s="225">
        <v>20</v>
      </c>
    </row>
    <row r="9" spans="1:43" s="226" customFormat="1" ht="26.25" customHeight="1" x14ac:dyDescent="0.25">
      <c r="A9" s="342" t="s">
        <v>36</v>
      </c>
      <c r="B9" s="342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8"/>
      <c r="V9" s="228"/>
      <c r="W9" s="228"/>
      <c r="X9" s="228"/>
      <c r="Y9" s="228"/>
      <c r="Z9" s="228"/>
      <c r="AA9" s="228"/>
      <c r="AB9" s="228"/>
      <c r="AC9" s="228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</row>
    <row r="10" spans="1:43" s="15" customFormat="1" ht="27.75" customHeight="1" x14ac:dyDescent="0.25">
      <c r="A10" s="343" t="s">
        <v>493</v>
      </c>
      <c r="B10" s="343"/>
      <c r="C10" s="230">
        <f t="shared" ref="C10:T10" si="0">C11+C168+C170+C172+C174+C182+C228+C233+C242+C244+C247+C249+C253+C282+C285+C298+C301+C305+C308+C314+C324+C339+C351+C355+C369</f>
        <v>945442250.80000019</v>
      </c>
      <c r="D10" s="230">
        <f t="shared" si="0"/>
        <v>333341665.75000006</v>
      </c>
      <c r="E10" s="230">
        <f t="shared" si="0"/>
        <v>62388396.640000001</v>
      </c>
      <c r="F10" s="230">
        <f t="shared" si="0"/>
        <v>165047974.58999997</v>
      </c>
      <c r="G10" s="230">
        <f t="shared" si="0"/>
        <v>51967559.700000003</v>
      </c>
      <c r="H10" s="230">
        <f t="shared" si="0"/>
        <v>26923965.43</v>
      </c>
      <c r="I10" s="230">
        <f t="shared" si="0"/>
        <v>27013769.390000001</v>
      </c>
      <c r="J10" s="231">
        <f t="shared" si="0"/>
        <v>17</v>
      </c>
      <c r="K10" s="230">
        <f t="shared" si="0"/>
        <v>42671008.359999999</v>
      </c>
      <c r="L10" s="230">
        <f t="shared" si="0"/>
        <v>300446889.23000008</v>
      </c>
      <c r="M10" s="230">
        <f t="shared" si="0"/>
        <v>0</v>
      </c>
      <c r="N10" s="230">
        <f t="shared" si="0"/>
        <v>177594030.63</v>
      </c>
      <c r="O10" s="230">
        <f t="shared" si="0"/>
        <v>4520378.8</v>
      </c>
      <c r="P10" s="230">
        <f t="shared" si="0"/>
        <v>26212924.250000004</v>
      </c>
      <c r="Q10" s="230">
        <f t="shared" si="0"/>
        <v>0</v>
      </c>
      <c r="R10" s="230">
        <f t="shared" si="0"/>
        <v>0</v>
      </c>
      <c r="S10" s="230">
        <f t="shared" si="0"/>
        <v>60655353.780000001</v>
      </c>
      <c r="T10" s="230">
        <f t="shared" si="0"/>
        <v>0</v>
      </c>
      <c r="U10" s="232"/>
      <c r="V10" s="232"/>
      <c r="W10" s="232"/>
      <c r="X10" s="232"/>
      <c r="Y10" s="232"/>
      <c r="Z10" s="232"/>
      <c r="AA10" s="232"/>
      <c r="AB10" s="232"/>
      <c r="AC10" s="232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</row>
    <row r="11" spans="1:43" s="15" customFormat="1" ht="24" customHeight="1" x14ac:dyDescent="0.25">
      <c r="A11" s="343" t="s">
        <v>494</v>
      </c>
      <c r="B11" s="343"/>
      <c r="C11" s="230">
        <f>SUM(C12:C167)</f>
        <v>515938613.40000015</v>
      </c>
      <c r="D11" s="230">
        <f t="shared" ref="D11:T11" si="1">SUM(D12:D167)</f>
        <v>238745147.44999999</v>
      </c>
      <c r="E11" s="230">
        <f t="shared" si="1"/>
        <v>43345373.710000001</v>
      </c>
      <c r="F11" s="230">
        <f t="shared" si="1"/>
        <v>117153892.02999999</v>
      </c>
      <c r="G11" s="230">
        <f t="shared" si="1"/>
        <v>42981728.440000005</v>
      </c>
      <c r="H11" s="230">
        <f t="shared" si="1"/>
        <v>19928764.239999998</v>
      </c>
      <c r="I11" s="230">
        <f t="shared" si="1"/>
        <v>15335389.029999999</v>
      </c>
      <c r="J11" s="231">
        <f t="shared" si="1"/>
        <v>17</v>
      </c>
      <c r="K11" s="230">
        <f t="shared" si="1"/>
        <v>42671008.359999999</v>
      </c>
      <c r="L11" s="230">
        <f t="shared" si="1"/>
        <v>153522253.29999998</v>
      </c>
      <c r="M11" s="230">
        <f t="shared" si="1"/>
        <v>0</v>
      </c>
      <c r="N11" s="230">
        <f t="shared" si="1"/>
        <v>38841210.049999997</v>
      </c>
      <c r="O11" s="230">
        <f t="shared" si="1"/>
        <v>625666</v>
      </c>
      <c r="P11" s="230">
        <f t="shared" si="1"/>
        <v>12710435.969999999</v>
      </c>
      <c r="Q11" s="230">
        <f t="shared" si="1"/>
        <v>0</v>
      </c>
      <c r="R11" s="230">
        <f t="shared" si="1"/>
        <v>0</v>
      </c>
      <c r="S11" s="230">
        <f t="shared" si="1"/>
        <v>28822892.270000003</v>
      </c>
      <c r="T11" s="230">
        <f t="shared" si="1"/>
        <v>0</v>
      </c>
      <c r="U11" s="232"/>
      <c r="V11" s="232"/>
      <c r="W11" s="232"/>
      <c r="X11" s="232"/>
      <c r="Y11" s="232"/>
      <c r="Z11" s="232"/>
      <c r="AA11" s="232"/>
      <c r="AB11" s="232"/>
      <c r="AC11" s="232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</row>
    <row r="12" spans="1:43" ht="22.5" customHeight="1" x14ac:dyDescent="0.25">
      <c r="A12" s="234">
        <v>1</v>
      </c>
      <c r="B12" s="235" t="s">
        <v>41</v>
      </c>
      <c r="C12" s="236">
        <f t="shared" ref="C12:C75" si="2">D12+K12+L12+M12+N12+O12+P12+Q12+R12+S12+T12</f>
        <v>3343362</v>
      </c>
      <c r="D12" s="236">
        <f t="shared" ref="D12:D75" si="3">SUM(E12:I12)</f>
        <v>3343362</v>
      </c>
      <c r="E12" s="236">
        <v>0</v>
      </c>
      <c r="F12" s="236">
        <v>1662260.4</v>
      </c>
      <c r="G12" s="236">
        <v>1681101.6</v>
      </c>
      <c r="H12" s="236">
        <v>0</v>
      </c>
      <c r="I12" s="236">
        <v>0</v>
      </c>
      <c r="J12" s="237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</row>
    <row r="13" spans="1:43" ht="22.5" customHeight="1" x14ac:dyDescent="0.25">
      <c r="A13" s="234">
        <v>2</v>
      </c>
      <c r="B13" s="235" t="s">
        <v>45</v>
      </c>
      <c r="C13" s="236">
        <f t="shared" si="2"/>
        <v>895117.25</v>
      </c>
      <c r="D13" s="236">
        <f t="shared" si="3"/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7">
        <v>0</v>
      </c>
      <c r="K13" s="236">
        <v>0</v>
      </c>
      <c r="L13" s="236">
        <v>0</v>
      </c>
      <c r="M13" s="236">
        <v>0</v>
      </c>
      <c r="N13" s="236">
        <v>895117.25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</row>
    <row r="14" spans="1:43" ht="22.5" customHeight="1" x14ac:dyDescent="0.25">
      <c r="A14" s="234">
        <v>3</v>
      </c>
      <c r="B14" s="235" t="s">
        <v>46</v>
      </c>
      <c r="C14" s="236">
        <f t="shared" si="2"/>
        <v>5450061.5999999996</v>
      </c>
      <c r="D14" s="236">
        <f t="shared" si="3"/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7">
        <v>0</v>
      </c>
      <c r="K14" s="236">
        <v>0</v>
      </c>
      <c r="L14" s="236">
        <v>5450061.5999999996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</row>
    <row r="15" spans="1:43" ht="22.5" customHeight="1" x14ac:dyDescent="0.25">
      <c r="A15" s="234">
        <v>4</v>
      </c>
      <c r="B15" s="235" t="s">
        <v>1194</v>
      </c>
      <c r="C15" s="236">
        <f t="shared" si="2"/>
        <v>4340240.25</v>
      </c>
      <c r="D15" s="236">
        <f t="shared" si="3"/>
        <v>1961231.98</v>
      </c>
      <c r="E15" s="236">
        <v>1440862.78</v>
      </c>
      <c r="F15" s="236">
        <v>0</v>
      </c>
      <c r="G15" s="236">
        <v>0</v>
      </c>
      <c r="H15" s="236">
        <v>520369.2</v>
      </c>
      <c r="I15" s="236">
        <v>0</v>
      </c>
      <c r="J15" s="237">
        <v>0</v>
      </c>
      <c r="K15" s="236">
        <v>0</v>
      </c>
      <c r="L15" s="236">
        <v>0</v>
      </c>
      <c r="M15" s="236">
        <v>0</v>
      </c>
      <c r="N15" s="236">
        <v>2253697.2000000002</v>
      </c>
      <c r="O15" s="236">
        <v>0</v>
      </c>
      <c r="P15" s="236">
        <v>125311.07</v>
      </c>
      <c r="Q15" s="236">
        <v>0</v>
      </c>
      <c r="R15" s="236">
        <v>0</v>
      </c>
      <c r="S15" s="236">
        <v>0</v>
      </c>
      <c r="T15" s="236">
        <v>0</v>
      </c>
    </row>
    <row r="16" spans="1:43" ht="22.5" customHeight="1" x14ac:dyDescent="0.25">
      <c r="A16" s="234">
        <v>5</v>
      </c>
      <c r="B16" s="235" t="s">
        <v>50</v>
      </c>
      <c r="C16" s="236">
        <f t="shared" si="2"/>
        <v>1710215.12</v>
      </c>
      <c r="D16" s="236">
        <f t="shared" si="3"/>
        <v>1710215.12</v>
      </c>
      <c r="E16" s="236">
        <v>1710215.12</v>
      </c>
      <c r="F16" s="236">
        <v>0</v>
      </c>
      <c r="G16" s="236">
        <v>0</v>
      </c>
      <c r="H16" s="236">
        <v>0</v>
      </c>
      <c r="I16" s="236">
        <v>0</v>
      </c>
      <c r="J16" s="237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</row>
    <row r="17" spans="1:20" ht="22.5" customHeight="1" x14ac:dyDescent="0.25">
      <c r="A17" s="234">
        <v>6</v>
      </c>
      <c r="B17" s="235" t="s">
        <v>52</v>
      </c>
      <c r="C17" s="236">
        <f t="shared" si="2"/>
        <v>1763458.8</v>
      </c>
      <c r="D17" s="236">
        <f t="shared" si="3"/>
        <v>1763458.8</v>
      </c>
      <c r="E17" s="236">
        <v>0</v>
      </c>
      <c r="F17" s="236">
        <v>0</v>
      </c>
      <c r="G17" s="236">
        <v>1763458.8</v>
      </c>
      <c r="H17" s="236">
        <v>0</v>
      </c>
      <c r="I17" s="236">
        <v>0</v>
      </c>
      <c r="J17" s="237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</row>
    <row r="18" spans="1:20" ht="22.5" customHeight="1" x14ac:dyDescent="0.25">
      <c r="A18" s="234">
        <v>7</v>
      </c>
      <c r="B18" s="235" t="s">
        <v>1195</v>
      </c>
      <c r="C18" s="236">
        <f t="shared" si="2"/>
        <v>8127420.0199999996</v>
      </c>
      <c r="D18" s="236">
        <f t="shared" si="3"/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7">
        <v>0</v>
      </c>
      <c r="K18" s="236">
        <v>0</v>
      </c>
      <c r="L18" s="236">
        <v>7894727.1799999997</v>
      </c>
      <c r="M18" s="236">
        <v>0</v>
      </c>
      <c r="N18" s="236">
        <v>0</v>
      </c>
      <c r="O18" s="236">
        <v>0</v>
      </c>
      <c r="P18" s="236">
        <v>232692.84</v>
      </c>
      <c r="Q18" s="236">
        <v>0</v>
      </c>
      <c r="R18" s="236">
        <v>0</v>
      </c>
      <c r="S18" s="236">
        <v>0</v>
      </c>
      <c r="T18" s="236">
        <v>0</v>
      </c>
    </row>
    <row r="19" spans="1:20" ht="22.5" customHeight="1" x14ac:dyDescent="0.25">
      <c r="A19" s="234">
        <v>8</v>
      </c>
      <c r="B19" s="235" t="s">
        <v>1196</v>
      </c>
      <c r="C19" s="236">
        <f t="shared" si="2"/>
        <v>8560079.0700000003</v>
      </c>
      <c r="D19" s="236">
        <f t="shared" si="3"/>
        <v>8190771.6000000006</v>
      </c>
      <c r="E19" s="236">
        <v>2188219.2000000002</v>
      </c>
      <c r="F19" s="236">
        <v>4528278</v>
      </c>
      <c r="G19" s="236">
        <v>766435.2</v>
      </c>
      <c r="H19" s="236">
        <v>707839.2</v>
      </c>
      <c r="I19" s="236">
        <v>0</v>
      </c>
      <c r="J19" s="237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369307.47</v>
      </c>
      <c r="Q19" s="236">
        <v>0</v>
      </c>
      <c r="R19" s="236">
        <v>0</v>
      </c>
      <c r="S19" s="236">
        <v>0</v>
      </c>
      <c r="T19" s="236">
        <v>0</v>
      </c>
    </row>
    <row r="20" spans="1:20" ht="22.5" customHeight="1" x14ac:dyDescent="0.25">
      <c r="A20" s="234">
        <v>9</v>
      </c>
      <c r="B20" s="235" t="s">
        <v>57</v>
      </c>
      <c r="C20" s="236">
        <f t="shared" si="2"/>
        <v>291190.34999999998</v>
      </c>
      <c r="D20" s="236">
        <f t="shared" si="3"/>
        <v>291190.34999999998</v>
      </c>
      <c r="E20" s="236">
        <v>0</v>
      </c>
      <c r="F20" s="236">
        <v>0</v>
      </c>
      <c r="G20" s="236">
        <v>0</v>
      </c>
      <c r="H20" s="236">
        <v>0</v>
      </c>
      <c r="I20" s="236">
        <v>291190.34999999998</v>
      </c>
      <c r="J20" s="237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</row>
    <row r="21" spans="1:20" ht="22.5" customHeight="1" x14ac:dyDescent="0.25">
      <c r="A21" s="234">
        <v>10</v>
      </c>
      <c r="B21" s="235" t="s">
        <v>58</v>
      </c>
      <c r="C21" s="236">
        <f t="shared" si="2"/>
        <v>1943354.93</v>
      </c>
      <c r="D21" s="236">
        <f t="shared" si="3"/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7">
        <v>0</v>
      </c>
      <c r="K21" s="236">
        <v>0</v>
      </c>
      <c r="L21" s="236">
        <v>0</v>
      </c>
      <c r="M21" s="236">
        <v>0</v>
      </c>
      <c r="N21" s="236">
        <v>1943354.93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</row>
    <row r="22" spans="1:20" ht="22.5" customHeight="1" x14ac:dyDescent="0.25">
      <c r="A22" s="234">
        <v>11</v>
      </c>
      <c r="B22" s="235" t="s">
        <v>1197</v>
      </c>
      <c r="C22" s="236">
        <f t="shared" si="2"/>
        <v>8453282.9299999997</v>
      </c>
      <c r="D22" s="236">
        <f t="shared" si="3"/>
        <v>3351516</v>
      </c>
      <c r="E22" s="236">
        <v>0</v>
      </c>
      <c r="F22" s="236">
        <v>3351516</v>
      </c>
      <c r="G22" s="236">
        <v>0</v>
      </c>
      <c r="H22" s="236">
        <v>0</v>
      </c>
      <c r="I22" s="236">
        <v>0</v>
      </c>
      <c r="J22" s="237">
        <v>0</v>
      </c>
      <c r="K22" s="236">
        <v>0</v>
      </c>
      <c r="L22" s="236">
        <v>4878402</v>
      </c>
      <c r="M22" s="236">
        <v>0</v>
      </c>
      <c r="N22" s="236">
        <v>0</v>
      </c>
      <c r="O22" s="236">
        <v>0</v>
      </c>
      <c r="P22" s="236">
        <v>223364.93</v>
      </c>
      <c r="Q22" s="236">
        <v>0</v>
      </c>
      <c r="R22" s="236">
        <v>0</v>
      </c>
      <c r="S22" s="236">
        <v>0</v>
      </c>
      <c r="T22" s="236">
        <v>0</v>
      </c>
    </row>
    <row r="23" spans="1:20" ht="24.75" customHeight="1" x14ac:dyDescent="0.25">
      <c r="A23" s="234">
        <v>12</v>
      </c>
      <c r="B23" s="235" t="s">
        <v>61</v>
      </c>
      <c r="C23" s="236">
        <f t="shared" si="2"/>
        <v>1505187.69</v>
      </c>
      <c r="D23" s="236">
        <f t="shared" si="3"/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7">
        <v>0</v>
      </c>
      <c r="K23" s="236">
        <v>0</v>
      </c>
      <c r="L23" s="236">
        <v>1505187.69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</row>
    <row r="24" spans="1:20" ht="22.5" customHeight="1" x14ac:dyDescent="0.25">
      <c r="A24" s="234">
        <v>13</v>
      </c>
      <c r="B24" s="235" t="s">
        <v>1198</v>
      </c>
      <c r="C24" s="236">
        <f t="shared" si="2"/>
        <v>2406698.4900000002</v>
      </c>
      <c r="D24" s="236">
        <f t="shared" si="3"/>
        <v>0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7">
        <v>0</v>
      </c>
      <c r="K24" s="236">
        <v>0</v>
      </c>
      <c r="L24" s="236">
        <v>2230002</v>
      </c>
      <c r="M24" s="236">
        <v>0</v>
      </c>
      <c r="N24" s="236">
        <v>0</v>
      </c>
      <c r="O24" s="236">
        <v>0</v>
      </c>
      <c r="P24" s="236">
        <v>176696.49</v>
      </c>
      <c r="Q24" s="236">
        <v>0</v>
      </c>
      <c r="R24" s="236">
        <v>0</v>
      </c>
      <c r="S24" s="236">
        <v>0</v>
      </c>
      <c r="T24" s="236">
        <v>0</v>
      </c>
    </row>
    <row r="25" spans="1:20" ht="24.75" customHeight="1" x14ac:dyDescent="0.25">
      <c r="A25" s="234">
        <v>14</v>
      </c>
      <c r="B25" s="235" t="s">
        <v>65</v>
      </c>
      <c r="C25" s="236">
        <f t="shared" si="2"/>
        <v>2225010.6</v>
      </c>
      <c r="D25" s="236">
        <f t="shared" si="3"/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7">
        <v>0</v>
      </c>
      <c r="K25" s="236">
        <v>0</v>
      </c>
      <c r="L25" s="236">
        <v>2225010.6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</row>
    <row r="26" spans="1:20" ht="22.5" customHeight="1" x14ac:dyDescent="0.25">
      <c r="A26" s="234">
        <v>15</v>
      </c>
      <c r="B26" s="235" t="s">
        <v>66</v>
      </c>
      <c r="C26" s="236">
        <f t="shared" si="2"/>
        <v>3513649.83</v>
      </c>
      <c r="D26" s="236">
        <f t="shared" si="3"/>
        <v>910668.83</v>
      </c>
      <c r="E26" s="236">
        <v>0</v>
      </c>
      <c r="F26" s="236">
        <v>0</v>
      </c>
      <c r="G26" s="236">
        <v>0</v>
      </c>
      <c r="H26" s="236">
        <v>910668.83</v>
      </c>
      <c r="I26" s="236">
        <v>0</v>
      </c>
      <c r="J26" s="237">
        <v>0</v>
      </c>
      <c r="K26" s="236">
        <v>0</v>
      </c>
      <c r="L26" s="236">
        <v>2602981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</row>
    <row r="27" spans="1:20" ht="22.5" customHeight="1" x14ac:dyDescent="0.25">
      <c r="A27" s="234">
        <v>16</v>
      </c>
      <c r="B27" s="235" t="s">
        <v>1199</v>
      </c>
      <c r="C27" s="236">
        <f t="shared" si="2"/>
        <v>5335695.7700000005</v>
      </c>
      <c r="D27" s="236">
        <f t="shared" si="3"/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7">
        <v>0</v>
      </c>
      <c r="K27" s="236">
        <v>0</v>
      </c>
      <c r="L27" s="236">
        <v>5149178.95</v>
      </c>
      <c r="M27" s="236">
        <v>0</v>
      </c>
      <c r="N27" s="236">
        <v>0</v>
      </c>
      <c r="O27" s="236">
        <v>0</v>
      </c>
      <c r="P27" s="236">
        <v>186516.82</v>
      </c>
      <c r="Q27" s="236">
        <v>0</v>
      </c>
      <c r="R27" s="236">
        <v>0</v>
      </c>
      <c r="S27" s="236">
        <v>0</v>
      </c>
      <c r="T27" s="236">
        <v>0</v>
      </c>
    </row>
    <row r="28" spans="1:20" ht="22.5" customHeight="1" x14ac:dyDescent="0.25">
      <c r="A28" s="234">
        <v>17</v>
      </c>
      <c r="B28" s="235" t="s">
        <v>69</v>
      </c>
      <c r="C28" s="236">
        <f t="shared" si="2"/>
        <v>399080.52</v>
      </c>
      <c r="D28" s="236">
        <f t="shared" si="3"/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7">
        <v>0</v>
      </c>
      <c r="K28" s="236">
        <v>0</v>
      </c>
      <c r="L28" s="236">
        <v>0</v>
      </c>
      <c r="M28" s="236">
        <v>0</v>
      </c>
      <c r="N28" s="236">
        <v>399080.52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</row>
    <row r="29" spans="1:20" ht="22.5" customHeight="1" x14ac:dyDescent="0.25">
      <c r="A29" s="234">
        <v>18</v>
      </c>
      <c r="B29" s="235" t="s">
        <v>71</v>
      </c>
      <c r="C29" s="236">
        <f t="shared" si="2"/>
        <v>5540872.7999999998</v>
      </c>
      <c r="D29" s="236">
        <f t="shared" si="3"/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7">
        <v>0</v>
      </c>
      <c r="K29" s="236">
        <v>0</v>
      </c>
      <c r="L29" s="236">
        <v>0</v>
      </c>
      <c r="M29" s="236">
        <v>0</v>
      </c>
      <c r="N29" s="236">
        <v>5540872.7999999998</v>
      </c>
      <c r="O29" s="236">
        <v>0</v>
      </c>
      <c r="P29" s="236">
        <v>0</v>
      </c>
      <c r="Q29" s="236">
        <v>0</v>
      </c>
      <c r="R29" s="236">
        <v>0</v>
      </c>
      <c r="S29" s="236">
        <v>0</v>
      </c>
      <c r="T29" s="236">
        <v>0</v>
      </c>
    </row>
    <row r="30" spans="1:20" ht="22.5" customHeight="1" x14ac:dyDescent="0.25">
      <c r="A30" s="234">
        <v>19</v>
      </c>
      <c r="B30" s="235" t="s">
        <v>73</v>
      </c>
      <c r="C30" s="236">
        <f t="shared" si="2"/>
        <v>481510.08</v>
      </c>
      <c r="D30" s="236">
        <f t="shared" si="3"/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7">
        <v>0</v>
      </c>
      <c r="K30" s="236">
        <v>0</v>
      </c>
      <c r="L30" s="236">
        <v>0</v>
      </c>
      <c r="M30" s="236">
        <v>0</v>
      </c>
      <c r="N30" s="236">
        <v>481510.08</v>
      </c>
      <c r="O30" s="236">
        <v>0</v>
      </c>
      <c r="P30" s="236">
        <v>0</v>
      </c>
      <c r="Q30" s="236">
        <v>0</v>
      </c>
      <c r="R30" s="236">
        <v>0</v>
      </c>
      <c r="S30" s="236">
        <v>0</v>
      </c>
      <c r="T30" s="236">
        <v>0</v>
      </c>
    </row>
    <row r="31" spans="1:20" ht="22.5" customHeight="1" x14ac:dyDescent="0.25">
      <c r="A31" s="234">
        <v>20</v>
      </c>
      <c r="B31" s="235" t="s">
        <v>74</v>
      </c>
      <c r="C31" s="236">
        <f t="shared" si="2"/>
        <v>489640.28</v>
      </c>
      <c r="D31" s="236">
        <f t="shared" si="3"/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7">
        <v>0</v>
      </c>
      <c r="K31" s="236">
        <v>0</v>
      </c>
      <c r="L31" s="236">
        <v>0</v>
      </c>
      <c r="M31" s="236">
        <v>0</v>
      </c>
      <c r="N31" s="236">
        <v>489640.28</v>
      </c>
      <c r="O31" s="236">
        <v>0</v>
      </c>
      <c r="P31" s="236">
        <v>0</v>
      </c>
      <c r="Q31" s="236">
        <v>0</v>
      </c>
      <c r="R31" s="236">
        <v>0</v>
      </c>
      <c r="S31" s="236">
        <v>0</v>
      </c>
      <c r="T31" s="236">
        <v>0</v>
      </c>
    </row>
    <row r="32" spans="1:20" ht="22.5" customHeight="1" x14ac:dyDescent="0.25">
      <c r="A32" s="234">
        <v>21</v>
      </c>
      <c r="B32" s="235" t="s">
        <v>76</v>
      </c>
      <c r="C32" s="236">
        <f t="shared" si="2"/>
        <v>1437993.73</v>
      </c>
      <c r="D32" s="236">
        <f t="shared" si="3"/>
        <v>1437993.73</v>
      </c>
      <c r="E32" s="236">
        <v>0</v>
      </c>
      <c r="F32" s="236">
        <v>0</v>
      </c>
      <c r="G32" s="236">
        <v>672326.97</v>
      </c>
      <c r="H32" s="236">
        <v>324570.83</v>
      </c>
      <c r="I32" s="236">
        <v>441095.93</v>
      </c>
      <c r="J32" s="237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236">
        <v>0</v>
      </c>
      <c r="S32" s="236">
        <v>0</v>
      </c>
      <c r="T32" s="236">
        <v>0</v>
      </c>
    </row>
    <row r="33" spans="1:20" ht="22.5" customHeight="1" x14ac:dyDescent="0.25">
      <c r="A33" s="234">
        <v>22</v>
      </c>
      <c r="B33" s="235" t="s">
        <v>77</v>
      </c>
      <c r="C33" s="236">
        <f t="shared" si="2"/>
        <v>1090157.18</v>
      </c>
      <c r="D33" s="236">
        <f t="shared" si="3"/>
        <v>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7">
        <v>0</v>
      </c>
      <c r="K33" s="236">
        <v>0</v>
      </c>
      <c r="L33" s="236">
        <v>0</v>
      </c>
      <c r="M33" s="236">
        <v>0</v>
      </c>
      <c r="N33" s="236">
        <v>1090157.18</v>
      </c>
      <c r="O33" s="236">
        <v>0</v>
      </c>
      <c r="P33" s="236">
        <v>0</v>
      </c>
      <c r="Q33" s="236">
        <v>0</v>
      </c>
      <c r="R33" s="236">
        <v>0</v>
      </c>
      <c r="S33" s="236">
        <v>0</v>
      </c>
      <c r="T33" s="236">
        <v>0</v>
      </c>
    </row>
    <row r="34" spans="1:20" ht="22.5" customHeight="1" x14ac:dyDescent="0.25">
      <c r="A34" s="234">
        <v>23</v>
      </c>
      <c r="B34" s="235" t="s">
        <v>1200</v>
      </c>
      <c r="C34" s="236">
        <f t="shared" si="2"/>
        <v>6048601.8400000008</v>
      </c>
      <c r="D34" s="236">
        <f t="shared" si="3"/>
        <v>0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7">
        <v>2</v>
      </c>
      <c r="K34" s="236">
        <v>5936325.9000000004</v>
      </c>
      <c r="L34" s="236">
        <v>0</v>
      </c>
      <c r="M34" s="236">
        <v>0</v>
      </c>
      <c r="N34" s="236">
        <v>0</v>
      </c>
      <c r="O34" s="236">
        <v>0</v>
      </c>
      <c r="P34" s="236">
        <v>112275.94</v>
      </c>
      <c r="Q34" s="236">
        <v>0</v>
      </c>
      <c r="R34" s="236">
        <v>0</v>
      </c>
      <c r="S34" s="236">
        <v>0</v>
      </c>
      <c r="T34" s="236">
        <v>0</v>
      </c>
    </row>
    <row r="35" spans="1:20" ht="22.5" customHeight="1" x14ac:dyDescent="0.25">
      <c r="A35" s="234">
        <v>24</v>
      </c>
      <c r="B35" s="235" t="s">
        <v>1201</v>
      </c>
      <c r="C35" s="236">
        <f t="shared" si="2"/>
        <v>1164526.83</v>
      </c>
      <c r="D35" s="236">
        <f t="shared" si="3"/>
        <v>1043743.6</v>
      </c>
      <c r="E35" s="236">
        <v>0</v>
      </c>
      <c r="F35" s="236">
        <v>890524</v>
      </c>
      <c r="G35" s="236">
        <v>0</v>
      </c>
      <c r="H35" s="236">
        <v>0</v>
      </c>
      <c r="I35" s="236">
        <v>153219.6</v>
      </c>
      <c r="J35" s="237">
        <v>0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120783.23</v>
      </c>
      <c r="Q35" s="236">
        <v>0</v>
      </c>
      <c r="R35" s="236">
        <v>0</v>
      </c>
      <c r="S35" s="236">
        <v>0</v>
      </c>
      <c r="T35" s="236">
        <v>0</v>
      </c>
    </row>
    <row r="36" spans="1:20" ht="22.5" customHeight="1" x14ac:dyDescent="0.25">
      <c r="A36" s="234">
        <v>25</v>
      </c>
      <c r="B36" s="235" t="s">
        <v>80</v>
      </c>
      <c r="C36" s="236">
        <f t="shared" si="2"/>
        <v>910520.4</v>
      </c>
      <c r="D36" s="236">
        <f t="shared" si="3"/>
        <v>910520.4</v>
      </c>
      <c r="E36" s="236">
        <v>462402</v>
      </c>
      <c r="F36" s="236">
        <v>0</v>
      </c>
      <c r="G36" s="236">
        <v>0</v>
      </c>
      <c r="H36" s="236">
        <v>150920.4</v>
      </c>
      <c r="I36" s="236">
        <v>297198</v>
      </c>
      <c r="J36" s="237">
        <v>0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6">
        <v>0</v>
      </c>
      <c r="S36" s="236">
        <v>0</v>
      </c>
      <c r="T36" s="236">
        <v>0</v>
      </c>
    </row>
    <row r="37" spans="1:20" ht="22.5" customHeight="1" x14ac:dyDescent="0.25">
      <c r="A37" s="234">
        <v>26</v>
      </c>
      <c r="B37" s="235" t="s">
        <v>1202</v>
      </c>
      <c r="C37" s="236">
        <f t="shared" si="2"/>
        <v>523116.39</v>
      </c>
      <c r="D37" s="236">
        <f t="shared" si="3"/>
        <v>407372.4</v>
      </c>
      <c r="E37" s="236">
        <v>0</v>
      </c>
      <c r="F37" s="236">
        <v>0</v>
      </c>
      <c r="G37" s="236">
        <v>251361.6</v>
      </c>
      <c r="H37" s="236">
        <v>156010.79999999999</v>
      </c>
      <c r="I37" s="236">
        <v>0</v>
      </c>
      <c r="J37" s="237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115743.99</v>
      </c>
      <c r="Q37" s="236">
        <v>0</v>
      </c>
      <c r="R37" s="236">
        <v>0</v>
      </c>
      <c r="S37" s="236">
        <v>0</v>
      </c>
      <c r="T37" s="236">
        <v>0</v>
      </c>
    </row>
    <row r="38" spans="1:20" ht="22.5" customHeight="1" x14ac:dyDescent="0.25">
      <c r="A38" s="234">
        <v>27</v>
      </c>
      <c r="B38" s="235" t="s">
        <v>83</v>
      </c>
      <c r="C38" s="236">
        <f t="shared" si="2"/>
        <v>498200</v>
      </c>
      <c r="D38" s="236">
        <f t="shared" si="3"/>
        <v>0</v>
      </c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7">
        <v>0</v>
      </c>
      <c r="K38" s="236">
        <v>0</v>
      </c>
      <c r="L38" s="236">
        <v>0</v>
      </c>
      <c r="M38" s="236">
        <v>0</v>
      </c>
      <c r="N38" s="236">
        <v>498200</v>
      </c>
      <c r="O38" s="236">
        <v>0</v>
      </c>
      <c r="P38" s="236">
        <v>0</v>
      </c>
      <c r="Q38" s="236">
        <v>0</v>
      </c>
      <c r="R38" s="236">
        <v>0</v>
      </c>
      <c r="S38" s="236">
        <v>0</v>
      </c>
      <c r="T38" s="236">
        <v>0</v>
      </c>
    </row>
    <row r="39" spans="1:20" ht="22.5" customHeight="1" x14ac:dyDescent="0.25">
      <c r="A39" s="234">
        <v>28</v>
      </c>
      <c r="B39" s="235" t="s">
        <v>84</v>
      </c>
      <c r="C39" s="236">
        <f t="shared" si="2"/>
        <v>950265.92</v>
      </c>
      <c r="D39" s="236">
        <f t="shared" si="3"/>
        <v>950265.92</v>
      </c>
      <c r="E39" s="236">
        <v>950265.92</v>
      </c>
      <c r="F39" s="236">
        <v>0</v>
      </c>
      <c r="G39" s="236">
        <v>0</v>
      </c>
      <c r="H39" s="236">
        <v>0</v>
      </c>
      <c r="I39" s="236">
        <v>0</v>
      </c>
      <c r="J39" s="237">
        <v>0</v>
      </c>
      <c r="K39" s="236">
        <v>0</v>
      </c>
      <c r="L39" s="236">
        <v>0</v>
      </c>
      <c r="M39" s="236">
        <v>0</v>
      </c>
      <c r="N39" s="236">
        <v>0</v>
      </c>
      <c r="O39" s="236">
        <v>0</v>
      </c>
      <c r="P39" s="236">
        <v>0</v>
      </c>
      <c r="Q39" s="236">
        <v>0</v>
      </c>
      <c r="R39" s="236">
        <v>0</v>
      </c>
      <c r="S39" s="236">
        <v>0</v>
      </c>
      <c r="T39" s="236">
        <v>0</v>
      </c>
    </row>
    <row r="40" spans="1:20" ht="22.5" customHeight="1" x14ac:dyDescent="0.25">
      <c r="A40" s="234">
        <v>29</v>
      </c>
      <c r="B40" s="235" t="s">
        <v>1203</v>
      </c>
      <c r="C40" s="236">
        <f t="shared" si="2"/>
        <v>104605.04</v>
      </c>
      <c r="D40" s="236">
        <f t="shared" si="3"/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7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104605.04</v>
      </c>
      <c r="Q40" s="236">
        <v>0</v>
      </c>
      <c r="R40" s="236">
        <v>0</v>
      </c>
      <c r="S40" s="236">
        <v>0</v>
      </c>
      <c r="T40" s="236">
        <v>0</v>
      </c>
    </row>
    <row r="41" spans="1:20" ht="22.5" customHeight="1" x14ac:dyDescent="0.25">
      <c r="A41" s="234">
        <v>30</v>
      </c>
      <c r="B41" s="235" t="s">
        <v>86</v>
      </c>
      <c r="C41" s="236">
        <f t="shared" si="2"/>
        <v>5258368.28</v>
      </c>
      <c r="D41" s="236">
        <f t="shared" si="3"/>
        <v>5258368.28</v>
      </c>
      <c r="E41" s="236">
        <v>1342059.6000000001</v>
      </c>
      <c r="F41" s="236">
        <v>2155775.83</v>
      </c>
      <c r="G41" s="236">
        <v>1564884.85</v>
      </c>
      <c r="H41" s="236">
        <v>195648</v>
      </c>
      <c r="I41" s="236">
        <v>0</v>
      </c>
      <c r="J41" s="237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</row>
    <row r="42" spans="1:20" ht="22.5" customHeight="1" x14ac:dyDescent="0.25">
      <c r="A42" s="234">
        <v>31</v>
      </c>
      <c r="B42" s="235" t="s">
        <v>1204</v>
      </c>
      <c r="C42" s="236">
        <f t="shared" si="2"/>
        <v>63048.61</v>
      </c>
      <c r="D42" s="236">
        <f t="shared" si="3"/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7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6">
        <v>63048.61</v>
      </c>
      <c r="Q42" s="236">
        <v>0</v>
      </c>
      <c r="R42" s="236">
        <v>0</v>
      </c>
      <c r="S42" s="236">
        <v>0</v>
      </c>
      <c r="T42" s="236">
        <v>0</v>
      </c>
    </row>
    <row r="43" spans="1:20" ht="22.5" customHeight="1" x14ac:dyDescent="0.25">
      <c r="A43" s="234">
        <v>32</v>
      </c>
      <c r="B43" s="235" t="s">
        <v>90</v>
      </c>
      <c r="C43" s="236">
        <f t="shared" si="2"/>
        <v>1465343.89</v>
      </c>
      <c r="D43" s="236">
        <f t="shared" si="3"/>
        <v>1465343.89</v>
      </c>
      <c r="E43" s="236">
        <v>0</v>
      </c>
      <c r="F43" s="236">
        <v>1465343.89</v>
      </c>
      <c r="G43" s="236">
        <v>0</v>
      </c>
      <c r="H43" s="236">
        <v>0</v>
      </c>
      <c r="I43" s="236">
        <v>0</v>
      </c>
      <c r="J43" s="237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</row>
    <row r="44" spans="1:20" ht="22.5" customHeight="1" x14ac:dyDescent="0.25">
      <c r="A44" s="234">
        <v>33</v>
      </c>
      <c r="B44" s="235" t="s">
        <v>91</v>
      </c>
      <c r="C44" s="236">
        <f t="shared" si="2"/>
        <v>3987833.17</v>
      </c>
      <c r="D44" s="236">
        <f t="shared" si="3"/>
        <v>0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7">
        <v>0</v>
      </c>
      <c r="K44" s="236">
        <v>0</v>
      </c>
      <c r="L44" s="236">
        <v>3987833.17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6">
        <v>0</v>
      </c>
    </row>
    <row r="45" spans="1:20" ht="22.5" customHeight="1" x14ac:dyDescent="0.25">
      <c r="A45" s="234">
        <v>34</v>
      </c>
      <c r="B45" s="235" t="s">
        <v>1205</v>
      </c>
      <c r="C45" s="236">
        <f t="shared" si="2"/>
        <v>5437179</v>
      </c>
      <c r="D45" s="236">
        <f t="shared" si="3"/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7">
        <v>0</v>
      </c>
      <c r="K45" s="236">
        <v>0</v>
      </c>
      <c r="L45" s="236">
        <v>5186660.4000000004</v>
      </c>
      <c r="M45" s="236">
        <v>0</v>
      </c>
      <c r="N45" s="236">
        <v>0</v>
      </c>
      <c r="O45" s="236">
        <v>0</v>
      </c>
      <c r="P45" s="236">
        <v>250518.6</v>
      </c>
      <c r="Q45" s="236">
        <v>0</v>
      </c>
      <c r="R45" s="236">
        <v>0</v>
      </c>
      <c r="S45" s="236">
        <v>0</v>
      </c>
      <c r="T45" s="236">
        <v>0</v>
      </c>
    </row>
    <row r="46" spans="1:20" ht="22.5" customHeight="1" x14ac:dyDescent="0.25">
      <c r="A46" s="234">
        <v>35</v>
      </c>
      <c r="B46" s="235" t="s">
        <v>93</v>
      </c>
      <c r="C46" s="236">
        <f t="shared" si="2"/>
        <v>5190075.1100000003</v>
      </c>
      <c r="D46" s="236">
        <f t="shared" si="3"/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7">
        <v>0</v>
      </c>
      <c r="K46" s="236">
        <v>0</v>
      </c>
      <c r="L46" s="236">
        <v>5190075.1100000003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</row>
    <row r="47" spans="1:20" ht="22.5" customHeight="1" x14ac:dyDescent="0.25">
      <c r="A47" s="234">
        <v>36</v>
      </c>
      <c r="B47" s="235" t="s">
        <v>1206</v>
      </c>
      <c r="C47" s="236">
        <f t="shared" si="2"/>
        <v>2893035.3</v>
      </c>
      <c r="D47" s="236">
        <f t="shared" si="3"/>
        <v>2742737.21</v>
      </c>
      <c r="E47" s="236">
        <v>1579942.8</v>
      </c>
      <c r="F47" s="236">
        <v>0</v>
      </c>
      <c r="G47" s="236">
        <v>0</v>
      </c>
      <c r="H47" s="236">
        <v>0</v>
      </c>
      <c r="I47" s="236">
        <v>1162794.4099999999</v>
      </c>
      <c r="J47" s="237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150298.09</v>
      </c>
      <c r="Q47" s="236">
        <v>0</v>
      </c>
      <c r="R47" s="236">
        <v>0</v>
      </c>
      <c r="S47" s="236">
        <v>0</v>
      </c>
      <c r="T47" s="236">
        <v>0</v>
      </c>
    </row>
    <row r="48" spans="1:20" ht="22.5" customHeight="1" x14ac:dyDescent="0.25">
      <c r="A48" s="234">
        <v>37</v>
      </c>
      <c r="B48" s="235" t="s">
        <v>96</v>
      </c>
      <c r="C48" s="236">
        <f t="shared" si="2"/>
        <v>2970008.04</v>
      </c>
      <c r="D48" s="236">
        <f t="shared" si="3"/>
        <v>2970008.04</v>
      </c>
      <c r="E48" s="236">
        <v>2970008.04</v>
      </c>
      <c r="F48" s="236">
        <v>0</v>
      </c>
      <c r="G48" s="236">
        <v>0</v>
      </c>
      <c r="H48" s="236">
        <v>0</v>
      </c>
      <c r="I48" s="236">
        <v>0</v>
      </c>
      <c r="J48" s="237">
        <v>0</v>
      </c>
      <c r="K48" s="236">
        <v>0</v>
      </c>
      <c r="L48" s="236">
        <v>0</v>
      </c>
      <c r="M48" s="236">
        <v>0</v>
      </c>
      <c r="N48" s="236">
        <v>0</v>
      </c>
      <c r="O48" s="236">
        <v>0</v>
      </c>
      <c r="P48" s="236">
        <v>0</v>
      </c>
      <c r="Q48" s="236">
        <v>0</v>
      </c>
      <c r="R48" s="236">
        <v>0</v>
      </c>
      <c r="S48" s="236">
        <v>0</v>
      </c>
      <c r="T48" s="236">
        <v>0</v>
      </c>
    </row>
    <row r="49" spans="1:20" ht="22.5" customHeight="1" x14ac:dyDescent="0.25">
      <c r="A49" s="234">
        <v>38</v>
      </c>
      <c r="B49" s="235" t="s">
        <v>1207</v>
      </c>
      <c r="C49" s="236">
        <f t="shared" si="2"/>
        <v>6150096.3900000006</v>
      </c>
      <c r="D49" s="236">
        <f t="shared" si="3"/>
        <v>0</v>
      </c>
      <c r="E49" s="236">
        <v>0</v>
      </c>
      <c r="F49" s="236">
        <v>0</v>
      </c>
      <c r="G49" s="236">
        <v>0</v>
      </c>
      <c r="H49" s="236">
        <v>0</v>
      </c>
      <c r="I49" s="236">
        <v>0</v>
      </c>
      <c r="J49" s="237">
        <v>0</v>
      </c>
      <c r="K49" s="236">
        <v>0</v>
      </c>
      <c r="L49" s="236">
        <v>0</v>
      </c>
      <c r="M49" s="236">
        <v>0</v>
      </c>
      <c r="N49" s="236">
        <v>0</v>
      </c>
      <c r="O49" s="236">
        <v>0</v>
      </c>
      <c r="P49" s="236">
        <v>129129.11</v>
      </c>
      <c r="Q49" s="236">
        <v>0</v>
      </c>
      <c r="R49" s="236">
        <v>0</v>
      </c>
      <c r="S49" s="236">
        <v>6020967.2800000003</v>
      </c>
      <c r="T49" s="236">
        <v>0</v>
      </c>
    </row>
    <row r="50" spans="1:20" ht="22.5" customHeight="1" x14ac:dyDescent="0.25">
      <c r="A50" s="234">
        <v>39</v>
      </c>
      <c r="B50" s="235" t="s">
        <v>1208</v>
      </c>
      <c r="C50" s="236">
        <f t="shared" si="2"/>
        <v>251803.16</v>
      </c>
      <c r="D50" s="236">
        <f t="shared" si="3"/>
        <v>0</v>
      </c>
      <c r="E50" s="236">
        <v>0</v>
      </c>
      <c r="F50" s="236">
        <v>0</v>
      </c>
      <c r="G50" s="236">
        <v>0</v>
      </c>
      <c r="H50" s="236">
        <v>0</v>
      </c>
      <c r="I50" s="236">
        <v>0</v>
      </c>
      <c r="J50" s="237">
        <v>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251803.16</v>
      </c>
      <c r="Q50" s="236">
        <v>0</v>
      </c>
      <c r="R50" s="236">
        <v>0</v>
      </c>
      <c r="S50" s="236">
        <v>0</v>
      </c>
      <c r="T50" s="236">
        <v>0</v>
      </c>
    </row>
    <row r="51" spans="1:20" ht="22.5" customHeight="1" x14ac:dyDescent="0.25">
      <c r="A51" s="234">
        <v>40</v>
      </c>
      <c r="B51" s="235" t="s">
        <v>100</v>
      </c>
      <c r="C51" s="236">
        <f t="shared" si="2"/>
        <v>1972515.61</v>
      </c>
      <c r="D51" s="236">
        <f t="shared" si="3"/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7">
        <v>0</v>
      </c>
      <c r="K51" s="236">
        <v>0</v>
      </c>
      <c r="L51" s="236">
        <v>1972515.61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236">
        <v>0</v>
      </c>
      <c r="S51" s="236">
        <v>0</v>
      </c>
      <c r="T51" s="236">
        <v>0</v>
      </c>
    </row>
    <row r="52" spans="1:20" ht="22.5" customHeight="1" x14ac:dyDescent="0.25">
      <c r="A52" s="234">
        <v>41</v>
      </c>
      <c r="B52" s="235" t="s">
        <v>101</v>
      </c>
      <c r="C52" s="236">
        <f t="shared" si="2"/>
        <v>1928143.7499999998</v>
      </c>
      <c r="D52" s="236">
        <f t="shared" si="3"/>
        <v>1136045.0299999998</v>
      </c>
      <c r="E52" s="236">
        <v>0</v>
      </c>
      <c r="F52" s="236">
        <v>0</v>
      </c>
      <c r="G52" s="236">
        <v>532438.68999999994</v>
      </c>
      <c r="H52" s="236">
        <v>603606.34</v>
      </c>
      <c r="I52" s="236">
        <v>0</v>
      </c>
      <c r="J52" s="237">
        <v>0</v>
      </c>
      <c r="K52" s="236">
        <v>0</v>
      </c>
      <c r="L52" s="236">
        <v>0</v>
      </c>
      <c r="M52" s="236">
        <v>0</v>
      </c>
      <c r="N52" s="236">
        <v>792098.72</v>
      </c>
      <c r="O52" s="236">
        <v>0</v>
      </c>
      <c r="P52" s="236">
        <v>0</v>
      </c>
      <c r="Q52" s="236">
        <v>0</v>
      </c>
      <c r="R52" s="236">
        <v>0</v>
      </c>
      <c r="S52" s="236">
        <v>0</v>
      </c>
      <c r="T52" s="236">
        <v>0</v>
      </c>
    </row>
    <row r="53" spans="1:20" ht="22.5" customHeight="1" x14ac:dyDescent="0.25">
      <c r="A53" s="234">
        <v>42</v>
      </c>
      <c r="B53" s="235" t="s">
        <v>1209</v>
      </c>
      <c r="C53" s="236">
        <f t="shared" si="2"/>
        <v>4075378.14</v>
      </c>
      <c r="D53" s="236">
        <f t="shared" si="3"/>
        <v>0</v>
      </c>
      <c r="E53" s="236">
        <v>0</v>
      </c>
      <c r="F53" s="236">
        <v>0</v>
      </c>
      <c r="G53" s="236">
        <v>0</v>
      </c>
      <c r="H53" s="236">
        <v>0</v>
      </c>
      <c r="I53" s="236">
        <v>0</v>
      </c>
      <c r="J53" s="237">
        <v>0</v>
      </c>
      <c r="K53" s="236">
        <v>0</v>
      </c>
      <c r="L53" s="236">
        <v>3869271.6</v>
      </c>
      <c r="M53" s="236">
        <v>0</v>
      </c>
      <c r="N53" s="236">
        <v>0</v>
      </c>
      <c r="O53" s="236">
        <v>0</v>
      </c>
      <c r="P53" s="236">
        <v>206106.54</v>
      </c>
      <c r="Q53" s="236">
        <v>0</v>
      </c>
      <c r="R53" s="236">
        <v>0</v>
      </c>
      <c r="S53" s="236">
        <v>0</v>
      </c>
      <c r="T53" s="236">
        <v>0</v>
      </c>
    </row>
    <row r="54" spans="1:20" ht="22.5" customHeight="1" x14ac:dyDescent="0.25">
      <c r="A54" s="234">
        <v>43</v>
      </c>
      <c r="B54" s="235" t="s">
        <v>104</v>
      </c>
      <c r="C54" s="236">
        <f t="shared" si="2"/>
        <v>650000</v>
      </c>
      <c r="D54" s="236">
        <f t="shared" si="3"/>
        <v>650000</v>
      </c>
      <c r="E54" s="236">
        <v>0</v>
      </c>
      <c r="F54" s="236">
        <v>0</v>
      </c>
      <c r="G54" s="236">
        <v>0</v>
      </c>
      <c r="H54" s="236">
        <v>650000</v>
      </c>
      <c r="I54" s="236">
        <v>0</v>
      </c>
      <c r="J54" s="237">
        <v>0</v>
      </c>
      <c r="K54" s="236">
        <v>0</v>
      </c>
      <c r="L54" s="236">
        <v>0</v>
      </c>
      <c r="M54" s="236">
        <v>0</v>
      </c>
      <c r="N54" s="236">
        <v>0</v>
      </c>
      <c r="O54" s="236">
        <v>0</v>
      </c>
      <c r="P54" s="236">
        <v>0</v>
      </c>
      <c r="Q54" s="236">
        <v>0</v>
      </c>
      <c r="R54" s="236">
        <v>0</v>
      </c>
      <c r="S54" s="236">
        <v>0</v>
      </c>
      <c r="T54" s="236">
        <v>0</v>
      </c>
    </row>
    <row r="55" spans="1:20" ht="22.5" customHeight="1" x14ac:dyDescent="0.25">
      <c r="A55" s="234">
        <v>44</v>
      </c>
      <c r="B55" s="235" t="s">
        <v>1210</v>
      </c>
      <c r="C55" s="236">
        <f t="shared" si="2"/>
        <v>8705682.040000001</v>
      </c>
      <c r="D55" s="236">
        <f t="shared" si="3"/>
        <v>1230810</v>
      </c>
      <c r="E55" s="236">
        <v>1230810</v>
      </c>
      <c r="F55" s="236">
        <v>0</v>
      </c>
      <c r="G55" s="236">
        <v>0</v>
      </c>
      <c r="H55" s="236">
        <v>0</v>
      </c>
      <c r="I55" s="236">
        <v>0</v>
      </c>
      <c r="J55" s="237">
        <v>0</v>
      </c>
      <c r="K55" s="236">
        <v>0</v>
      </c>
      <c r="L55" s="236">
        <v>5459606.4000000004</v>
      </c>
      <c r="M55" s="236">
        <v>0</v>
      </c>
      <c r="N55" s="236">
        <v>1793017.84</v>
      </c>
      <c r="O55" s="236">
        <v>0</v>
      </c>
      <c r="P55" s="236">
        <v>222247.8</v>
      </c>
      <c r="Q55" s="236">
        <v>0</v>
      </c>
      <c r="R55" s="236">
        <v>0</v>
      </c>
      <c r="S55" s="236">
        <v>0</v>
      </c>
      <c r="T55" s="236">
        <v>0</v>
      </c>
    </row>
    <row r="56" spans="1:20" ht="22.5" customHeight="1" x14ac:dyDescent="0.25">
      <c r="A56" s="234">
        <v>45</v>
      </c>
      <c r="B56" s="235" t="s">
        <v>1211</v>
      </c>
      <c r="C56" s="236">
        <f t="shared" si="2"/>
        <v>2747023.35</v>
      </c>
      <c r="D56" s="236">
        <f t="shared" si="3"/>
        <v>2499738</v>
      </c>
      <c r="E56" s="236">
        <v>0</v>
      </c>
      <c r="F56" s="236">
        <v>2499738</v>
      </c>
      <c r="G56" s="236">
        <v>0</v>
      </c>
      <c r="H56" s="236">
        <v>0</v>
      </c>
      <c r="I56" s="236">
        <v>0</v>
      </c>
      <c r="J56" s="237">
        <v>0</v>
      </c>
      <c r="K56" s="236">
        <v>0</v>
      </c>
      <c r="L56" s="236">
        <v>0</v>
      </c>
      <c r="M56" s="236">
        <v>0</v>
      </c>
      <c r="N56" s="236">
        <v>0</v>
      </c>
      <c r="O56" s="236">
        <v>0</v>
      </c>
      <c r="P56" s="236">
        <v>247285.35</v>
      </c>
      <c r="Q56" s="236">
        <v>0</v>
      </c>
      <c r="R56" s="236">
        <v>0</v>
      </c>
      <c r="S56" s="236">
        <v>0</v>
      </c>
      <c r="T56" s="236">
        <v>0</v>
      </c>
    </row>
    <row r="57" spans="1:20" ht="22.5" customHeight="1" x14ac:dyDescent="0.25">
      <c r="A57" s="234">
        <v>46</v>
      </c>
      <c r="B57" s="235" t="s">
        <v>107</v>
      </c>
      <c r="C57" s="236">
        <f t="shared" si="2"/>
        <v>1260481.46</v>
      </c>
      <c r="D57" s="236">
        <f t="shared" si="3"/>
        <v>1260481.46</v>
      </c>
      <c r="E57" s="236">
        <v>1260481.46</v>
      </c>
      <c r="F57" s="236">
        <v>0</v>
      </c>
      <c r="G57" s="236">
        <v>0</v>
      </c>
      <c r="H57" s="236">
        <v>0</v>
      </c>
      <c r="I57" s="236">
        <v>0</v>
      </c>
      <c r="J57" s="237">
        <v>0</v>
      </c>
      <c r="K57" s="236">
        <v>0</v>
      </c>
      <c r="L57" s="236">
        <v>0</v>
      </c>
      <c r="M57" s="236">
        <v>0</v>
      </c>
      <c r="N57" s="236">
        <v>0</v>
      </c>
      <c r="O57" s="236">
        <v>0</v>
      </c>
      <c r="P57" s="236">
        <v>0</v>
      </c>
      <c r="Q57" s="236">
        <v>0</v>
      </c>
      <c r="R57" s="236">
        <v>0</v>
      </c>
      <c r="S57" s="236">
        <v>0</v>
      </c>
      <c r="T57" s="236">
        <v>0</v>
      </c>
    </row>
    <row r="58" spans="1:20" ht="22.5" customHeight="1" x14ac:dyDescent="0.25">
      <c r="A58" s="234">
        <v>47</v>
      </c>
      <c r="B58" s="235" t="s">
        <v>108</v>
      </c>
      <c r="C58" s="236">
        <f t="shared" si="2"/>
        <v>6317203.2000000002</v>
      </c>
      <c r="D58" s="236">
        <f t="shared" si="3"/>
        <v>6317203.2000000002</v>
      </c>
      <c r="E58" s="236">
        <v>0</v>
      </c>
      <c r="F58" s="236">
        <v>6317203.2000000002</v>
      </c>
      <c r="G58" s="236">
        <v>0</v>
      </c>
      <c r="H58" s="236">
        <v>0</v>
      </c>
      <c r="I58" s="236">
        <v>0</v>
      </c>
      <c r="J58" s="237">
        <v>0</v>
      </c>
      <c r="K58" s="236">
        <v>0</v>
      </c>
      <c r="L58" s="236">
        <v>0</v>
      </c>
      <c r="M58" s="236">
        <v>0</v>
      </c>
      <c r="N58" s="236">
        <v>0</v>
      </c>
      <c r="O58" s="236">
        <v>0</v>
      </c>
      <c r="P58" s="236">
        <v>0</v>
      </c>
      <c r="Q58" s="236">
        <v>0</v>
      </c>
      <c r="R58" s="236">
        <v>0</v>
      </c>
      <c r="S58" s="236">
        <v>0</v>
      </c>
      <c r="T58" s="236">
        <v>0</v>
      </c>
    </row>
    <row r="59" spans="1:20" ht="22.5" customHeight="1" x14ac:dyDescent="0.25">
      <c r="A59" s="234">
        <v>48</v>
      </c>
      <c r="B59" s="235" t="s">
        <v>109</v>
      </c>
      <c r="C59" s="236">
        <f t="shared" si="2"/>
        <v>2279826.65</v>
      </c>
      <c r="D59" s="236">
        <f t="shared" si="3"/>
        <v>2279826.65</v>
      </c>
      <c r="E59" s="236">
        <v>2279826.65</v>
      </c>
      <c r="F59" s="236">
        <v>0</v>
      </c>
      <c r="G59" s="236">
        <v>0</v>
      </c>
      <c r="H59" s="236">
        <v>0</v>
      </c>
      <c r="I59" s="236">
        <v>0</v>
      </c>
      <c r="J59" s="237">
        <v>0</v>
      </c>
      <c r="K59" s="236">
        <v>0</v>
      </c>
      <c r="L59" s="236">
        <v>0</v>
      </c>
      <c r="M59" s="236">
        <v>0</v>
      </c>
      <c r="N59" s="236">
        <v>0</v>
      </c>
      <c r="O59" s="236">
        <v>0</v>
      </c>
      <c r="P59" s="236">
        <v>0</v>
      </c>
      <c r="Q59" s="236">
        <v>0</v>
      </c>
      <c r="R59" s="236">
        <v>0</v>
      </c>
      <c r="S59" s="236">
        <v>0</v>
      </c>
      <c r="T59" s="236">
        <v>0</v>
      </c>
    </row>
    <row r="60" spans="1:20" ht="22.5" customHeight="1" x14ac:dyDescent="0.25">
      <c r="A60" s="234">
        <v>49</v>
      </c>
      <c r="B60" s="235" t="s">
        <v>110</v>
      </c>
      <c r="C60" s="236">
        <f t="shared" si="2"/>
        <v>2506024.7999999998</v>
      </c>
      <c r="D60" s="236">
        <f t="shared" si="3"/>
        <v>0</v>
      </c>
      <c r="E60" s="236">
        <v>0</v>
      </c>
      <c r="F60" s="236">
        <v>0</v>
      </c>
      <c r="G60" s="236">
        <v>0</v>
      </c>
      <c r="H60" s="236">
        <v>0</v>
      </c>
      <c r="I60" s="236">
        <v>0</v>
      </c>
      <c r="J60" s="237">
        <v>0</v>
      </c>
      <c r="K60" s="236">
        <v>0</v>
      </c>
      <c r="L60" s="236">
        <v>0</v>
      </c>
      <c r="M60" s="236">
        <v>0</v>
      </c>
      <c r="N60" s="236">
        <v>2506024.7999999998</v>
      </c>
      <c r="O60" s="236">
        <v>0</v>
      </c>
      <c r="P60" s="236">
        <v>0</v>
      </c>
      <c r="Q60" s="236">
        <v>0</v>
      </c>
      <c r="R60" s="236">
        <v>0</v>
      </c>
      <c r="S60" s="236">
        <v>0</v>
      </c>
      <c r="T60" s="236">
        <v>0</v>
      </c>
    </row>
    <row r="61" spans="1:20" ht="22.5" customHeight="1" x14ac:dyDescent="0.25">
      <c r="A61" s="234">
        <v>50</v>
      </c>
      <c r="B61" s="235" t="s">
        <v>111</v>
      </c>
      <c r="C61" s="236">
        <f t="shared" si="2"/>
        <v>906148</v>
      </c>
      <c r="D61" s="236">
        <f t="shared" si="3"/>
        <v>906148</v>
      </c>
      <c r="E61" s="236">
        <v>0</v>
      </c>
      <c r="F61" s="236">
        <v>906148</v>
      </c>
      <c r="G61" s="236">
        <v>0</v>
      </c>
      <c r="H61" s="236">
        <v>0</v>
      </c>
      <c r="I61" s="236">
        <v>0</v>
      </c>
      <c r="J61" s="237">
        <v>0</v>
      </c>
      <c r="K61" s="236">
        <v>0</v>
      </c>
      <c r="L61" s="236">
        <v>0</v>
      </c>
      <c r="M61" s="236">
        <v>0</v>
      </c>
      <c r="N61" s="236">
        <v>0</v>
      </c>
      <c r="O61" s="236">
        <v>0</v>
      </c>
      <c r="P61" s="236">
        <v>0</v>
      </c>
      <c r="Q61" s="236">
        <v>0</v>
      </c>
      <c r="R61" s="236">
        <v>0</v>
      </c>
      <c r="S61" s="236">
        <v>0</v>
      </c>
      <c r="T61" s="236">
        <v>0</v>
      </c>
    </row>
    <row r="62" spans="1:20" ht="22.5" customHeight="1" x14ac:dyDescent="0.25">
      <c r="A62" s="234">
        <v>51</v>
      </c>
      <c r="B62" s="235" t="s">
        <v>1212</v>
      </c>
      <c r="C62" s="236">
        <f t="shared" si="2"/>
        <v>126683.84</v>
      </c>
      <c r="D62" s="236">
        <f t="shared" si="3"/>
        <v>0</v>
      </c>
      <c r="E62" s="236">
        <v>0</v>
      </c>
      <c r="F62" s="236">
        <v>0</v>
      </c>
      <c r="G62" s="236">
        <v>0</v>
      </c>
      <c r="H62" s="236">
        <v>0</v>
      </c>
      <c r="I62" s="236">
        <v>0</v>
      </c>
      <c r="J62" s="237">
        <v>0</v>
      </c>
      <c r="K62" s="236">
        <v>0</v>
      </c>
      <c r="L62" s="236">
        <v>0</v>
      </c>
      <c r="M62" s="236">
        <v>0</v>
      </c>
      <c r="N62" s="236">
        <v>0</v>
      </c>
      <c r="O62" s="236">
        <v>0</v>
      </c>
      <c r="P62" s="236">
        <v>126683.84</v>
      </c>
      <c r="Q62" s="236">
        <v>0</v>
      </c>
      <c r="R62" s="236">
        <v>0</v>
      </c>
      <c r="S62" s="236">
        <v>0</v>
      </c>
      <c r="T62" s="236">
        <v>0</v>
      </c>
    </row>
    <row r="63" spans="1:20" ht="22.5" customHeight="1" x14ac:dyDescent="0.25">
      <c r="A63" s="234">
        <v>52</v>
      </c>
      <c r="B63" s="235" t="s">
        <v>115</v>
      </c>
      <c r="C63" s="236">
        <f t="shared" si="2"/>
        <v>4138117.15</v>
      </c>
      <c r="D63" s="236">
        <f t="shared" si="3"/>
        <v>0</v>
      </c>
      <c r="E63" s="236">
        <v>0</v>
      </c>
      <c r="F63" s="236">
        <v>0</v>
      </c>
      <c r="G63" s="236">
        <v>0</v>
      </c>
      <c r="H63" s="236">
        <v>0</v>
      </c>
      <c r="I63" s="236">
        <v>0</v>
      </c>
      <c r="J63" s="237">
        <v>0</v>
      </c>
      <c r="K63" s="236">
        <v>0</v>
      </c>
      <c r="L63" s="236">
        <v>4138117.15</v>
      </c>
      <c r="M63" s="236">
        <v>0</v>
      </c>
      <c r="N63" s="236">
        <v>0</v>
      </c>
      <c r="O63" s="236">
        <v>0</v>
      </c>
      <c r="P63" s="236">
        <v>0</v>
      </c>
      <c r="Q63" s="236">
        <v>0</v>
      </c>
      <c r="R63" s="236">
        <v>0</v>
      </c>
      <c r="S63" s="236">
        <v>0</v>
      </c>
      <c r="T63" s="236">
        <v>0</v>
      </c>
    </row>
    <row r="64" spans="1:20" ht="22.5" customHeight="1" x14ac:dyDescent="0.25">
      <c r="A64" s="234">
        <v>53</v>
      </c>
      <c r="B64" s="235" t="s">
        <v>1213</v>
      </c>
      <c r="C64" s="236">
        <f t="shared" si="2"/>
        <v>10845795.110000001</v>
      </c>
      <c r="D64" s="236">
        <f t="shared" si="3"/>
        <v>0</v>
      </c>
      <c r="E64" s="236">
        <v>0</v>
      </c>
      <c r="F64" s="236">
        <v>0</v>
      </c>
      <c r="G64" s="236">
        <v>0</v>
      </c>
      <c r="H64" s="236">
        <v>0</v>
      </c>
      <c r="I64" s="236">
        <v>0</v>
      </c>
      <c r="J64" s="237">
        <v>4</v>
      </c>
      <c r="K64" s="236">
        <v>10573127.98</v>
      </c>
      <c r="L64" s="236">
        <v>0</v>
      </c>
      <c r="M64" s="236">
        <v>0</v>
      </c>
      <c r="N64" s="236">
        <v>0</v>
      </c>
      <c r="O64" s="236">
        <v>0</v>
      </c>
      <c r="P64" s="236">
        <v>272667.13</v>
      </c>
      <c r="Q64" s="236">
        <v>0</v>
      </c>
      <c r="R64" s="236">
        <v>0</v>
      </c>
      <c r="S64" s="236">
        <v>0</v>
      </c>
      <c r="T64" s="236">
        <v>0</v>
      </c>
    </row>
    <row r="65" spans="1:43" ht="22.5" customHeight="1" x14ac:dyDescent="0.25">
      <c r="A65" s="234">
        <v>54</v>
      </c>
      <c r="B65" s="235" t="s">
        <v>116</v>
      </c>
      <c r="C65" s="236">
        <f t="shared" si="2"/>
        <v>8182817</v>
      </c>
      <c r="D65" s="236">
        <f t="shared" si="3"/>
        <v>8182817</v>
      </c>
      <c r="E65" s="236">
        <v>0</v>
      </c>
      <c r="F65" s="236">
        <v>6441365</v>
      </c>
      <c r="G65" s="236">
        <v>1741452</v>
      </c>
      <c r="H65" s="236">
        <v>0</v>
      </c>
      <c r="I65" s="236">
        <v>0</v>
      </c>
      <c r="J65" s="237">
        <v>0</v>
      </c>
      <c r="K65" s="236">
        <v>0</v>
      </c>
      <c r="L65" s="236">
        <v>0</v>
      </c>
      <c r="M65" s="236">
        <v>0</v>
      </c>
      <c r="N65" s="236">
        <v>0</v>
      </c>
      <c r="O65" s="236">
        <v>0</v>
      </c>
      <c r="P65" s="236">
        <v>0</v>
      </c>
      <c r="Q65" s="236">
        <v>0</v>
      </c>
      <c r="R65" s="236">
        <v>0</v>
      </c>
      <c r="S65" s="236">
        <v>0</v>
      </c>
      <c r="T65" s="236">
        <v>0</v>
      </c>
    </row>
    <row r="66" spans="1:43" ht="22.5" customHeight="1" x14ac:dyDescent="0.25">
      <c r="A66" s="234">
        <v>55</v>
      </c>
      <c r="B66" s="235" t="s">
        <v>119</v>
      </c>
      <c r="C66" s="236">
        <f t="shared" si="2"/>
        <v>4291105.75</v>
      </c>
      <c r="D66" s="236">
        <f t="shared" si="3"/>
        <v>3365142</v>
      </c>
      <c r="E66" s="236">
        <v>2275928.4</v>
      </c>
      <c r="F66" s="236">
        <v>0</v>
      </c>
      <c r="G66" s="236">
        <v>303164.40000000002</v>
      </c>
      <c r="H66" s="236">
        <v>302931.59999999998</v>
      </c>
      <c r="I66" s="236">
        <v>483117.6</v>
      </c>
      <c r="J66" s="237">
        <v>0</v>
      </c>
      <c r="K66" s="236">
        <v>0</v>
      </c>
      <c r="L66" s="236">
        <v>0</v>
      </c>
      <c r="M66" s="236">
        <v>0</v>
      </c>
      <c r="N66" s="236">
        <v>925963.75</v>
      </c>
      <c r="O66" s="236">
        <v>0</v>
      </c>
      <c r="P66" s="236">
        <v>0</v>
      </c>
      <c r="Q66" s="236">
        <v>0</v>
      </c>
      <c r="R66" s="236">
        <v>0</v>
      </c>
      <c r="S66" s="236">
        <v>0</v>
      </c>
      <c r="T66" s="236">
        <v>0</v>
      </c>
    </row>
    <row r="67" spans="1:43" ht="22.5" customHeight="1" x14ac:dyDescent="0.25">
      <c r="A67" s="234">
        <v>56</v>
      </c>
      <c r="B67" s="235" t="s">
        <v>1214</v>
      </c>
      <c r="C67" s="236">
        <f t="shared" si="2"/>
        <v>7348472.1699999999</v>
      </c>
      <c r="D67" s="236">
        <f t="shared" si="3"/>
        <v>0</v>
      </c>
      <c r="E67" s="236">
        <v>0</v>
      </c>
      <c r="F67" s="236">
        <v>0</v>
      </c>
      <c r="G67" s="236">
        <v>0</v>
      </c>
      <c r="H67" s="236">
        <v>0</v>
      </c>
      <c r="I67" s="236">
        <v>0</v>
      </c>
      <c r="J67" s="237">
        <v>0</v>
      </c>
      <c r="K67" s="236">
        <v>0</v>
      </c>
      <c r="L67" s="236">
        <v>0</v>
      </c>
      <c r="M67" s="236">
        <v>0</v>
      </c>
      <c r="N67" s="236">
        <v>0</v>
      </c>
      <c r="O67" s="236">
        <v>0</v>
      </c>
      <c r="P67" s="236">
        <v>271229.58</v>
      </c>
      <c r="Q67" s="236">
        <v>0</v>
      </c>
      <c r="R67" s="236">
        <v>0</v>
      </c>
      <c r="S67" s="236">
        <v>7077242.5899999999</v>
      </c>
      <c r="T67" s="236">
        <v>0</v>
      </c>
    </row>
    <row r="68" spans="1:43" ht="22.5" customHeight="1" x14ac:dyDescent="0.25">
      <c r="A68" s="234">
        <v>57</v>
      </c>
      <c r="B68" s="235" t="s">
        <v>1215</v>
      </c>
      <c r="C68" s="236">
        <f t="shared" si="2"/>
        <v>58137.91</v>
      </c>
      <c r="D68" s="236">
        <f t="shared" si="3"/>
        <v>0</v>
      </c>
      <c r="E68" s="236">
        <v>0</v>
      </c>
      <c r="F68" s="236">
        <v>0</v>
      </c>
      <c r="G68" s="236">
        <v>0</v>
      </c>
      <c r="H68" s="236">
        <v>0</v>
      </c>
      <c r="I68" s="236">
        <v>0</v>
      </c>
      <c r="J68" s="237">
        <v>0</v>
      </c>
      <c r="K68" s="236">
        <v>0</v>
      </c>
      <c r="L68" s="236">
        <v>0</v>
      </c>
      <c r="M68" s="236">
        <v>0</v>
      </c>
      <c r="N68" s="236">
        <v>0</v>
      </c>
      <c r="O68" s="236">
        <v>0</v>
      </c>
      <c r="P68" s="236">
        <v>58137.91</v>
      </c>
      <c r="Q68" s="236">
        <v>0</v>
      </c>
      <c r="R68" s="236">
        <v>0</v>
      </c>
      <c r="S68" s="236">
        <v>0</v>
      </c>
      <c r="T68" s="236">
        <v>0</v>
      </c>
    </row>
    <row r="69" spans="1:43" ht="22.5" customHeight="1" x14ac:dyDescent="0.25">
      <c r="A69" s="234">
        <v>58</v>
      </c>
      <c r="B69" s="235" t="s">
        <v>124</v>
      </c>
      <c r="C69" s="236">
        <f t="shared" si="2"/>
        <v>1949598.78</v>
      </c>
      <c r="D69" s="236">
        <f t="shared" si="3"/>
        <v>1949598.78</v>
      </c>
      <c r="E69" s="236">
        <v>1949598.78</v>
      </c>
      <c r="F69" s="236">
        <v>0</v>
      </c>
      <c r="G69" s="236">
        <v>0</v>
      </c>
      <c r="H69" s="236">
        <v>0</v>
      </c>
      <c r="I69" s="236">
        <v>0</v>
      </c>
      <c r="J69" s="237">
        <v>0</v>
      </c>
      <c r="K69" s="236">
        <v>0</v>
      </c>
      <c r="L69" s="236">
        <v>0</v>
      </c>
      <c r="M69" s="236">
        <v>0</v>
      </c>
      <c r="N69" s="236">
        <v>0</v>
      </c>
      <c r="O69" s="236">
        <v>0</v>
      </c>
      <c r="P69" s="236">
        <v>0</v>
      </c>
      <c r="Q69" s="236">
        <v>0</v>
      </c>
      <c r="R69" s="236">
        <v>0</v>
      </c>
      <c r="S69" s="236">
        <v>0</v>
      </c>
      <c r="T69" s="236">
        <v>0</v>
      </c>
    </row>
    <row r="70" spans="1:43" ht="22.5" customHeight="1" x14ac:dyDescent="0.25">
      <c r="A70" s="234">
        <v>59</v>
      </c>
      <c r="B70" s="235" t="s">
        <v>125</v>
      </c>
      <c r="C70" s="236">
        <f t="shared" si="2"/>
        <v>1843159.2</v>
      </c>
      <c r="D70" s="236">
        <f t="shared" si="3"/>
        <v>1843159.2</v>
      </c>
      <c r="E70" s="236">
        <v>0</v>
      </c>
      <c r="F70" s="236">
        <v>1843159.2</v>
      </c>
      <c r="G70" s="236">
        <v>0</v>
      </c>
      <c r="H70" s="236">
        <v>0</v>
      </c>
      <c r="I70" s="236">
        <v>0</v>
      </c>
      <c r="J70" s="237">
        <v>0</v>
      </c>
      <c r="K70" s="236">
        <v>0</v>
      </c>
      <c r="L70" s="236">
        <v>0</v>
      </c>
      <c r="M70" s="236">
        <v>0</v>
      </c>
      <c r="N70" s="236">
        <v>0</v>
      </c>
      <c r="O70" s="236">
        <v>0</v>
      </c>
      <c r="P70" s="236">
        <v>0</v>
      </c>
      <c r="Q70" s="236">
        <v>0</v>
      </c>
      <c r="R70" s="236">
        <v>0</v>
      </c>
      <c r="S70" s="236">
        <v>0</v>
      </c>
      <c r="T70" s="236">
        <v>0</v>
      </c>
    </row>
    <row r="71" spans="1:43" ht="22.5" customHeight="1" x14ac:dyDescent="0.25">
      <c r="A71" s="234">
        <v>60</v>
      </c>
      <c r="B71" s="235" t="s">
        <v>1216</v>
      </c>
      <c r="C71" s="236">
        <f t="shared" si="2"/>
        <v>1543732.4400000002</v>
      </c>
      <c r="D71" s="236">
        <f t="shared" si="3"/>
        <v>1307271.6000000001</v>
      </c>
      <c r="E71" s="236">
        <v>0</v>
      </c>
      <c r="F71" s="236">
        <v>1307271.6000000001</v>
      </c>
      <c r="G71" s="236">
        <v>0</v>
      </c>
      <c r="H71" s="236">
        <v>0</v>
      </c>
      <c r="I71" s="236">
        <v>0</v>
      </c>
      <c r="J71" s="237">
        <v>0</v>
      </c>
      <c r="K71" s="236">
        <v>0</v>
      </c>
      <c r="L71" s="236">
        <v>0</v>
      </c>
      <c r="M71" s="236">
        <v>0</v>
      </c>
      <c r="N71" s="236">
        <v>0</v>
      </c>
      <c r="O71" s="236">
        <v>0</v>
      </c>
      <c r="P71" s="236">
        <v>236460.84</v>
      </c>
      <c r="Q71" s="236">
        <v>0</v>
      </c>
      <c r="R71" s="236">
        <v>0</v>
      </c>
      <c r="S71" s="236">
        <v>0</v>
      </c>
      <c r="T71" s="236">
        <v>0</v>
      </c>
    </row>
    <row r="72" spans="1:43" ht="22.5" customHeight="1" x14ac:dyDescent="0.25">
      <c r="A72" s="234">
        <v>61</v>
      </c>
      <c r="B72" s="235" t="s">
        <v>1217</v>
      </c>
      <c r="C72" s="236">
        <f t="shared" si="2"/>
        <v>1947291.79</v>
      </c>
      <c r="D72" s="236">
        <f t="shared" si="3"/>
        <v>1947291.79</v>
      </c>
      <c r="E72" s="236">
        <v>0</v>
      </c>
      <c r="F72" s="236">
        <v>0</v>
      </c>
      <c r="G72" s="236">
        <v>1947291.79</v>
      </c>
      <c r="H72" s="236">
        <v>0</v>
      </c>
      <c r="I72" s="236">
        <v>0</v>
      </c>
      <c r="J72" s="237">
        <v>0</v>
      </c>
      <c r="K72" s="236">
        <v>0</v>
      </c>
      <c r="L72" s="236">
        <v>0</v>
      </c>
      <c r="M72" s="236">
        <v>0</v>
      </c>
      <c r="N72" s="236">
        <v>0</v>
      </c>
      <c r="O72" s="236">
        <v>0</v>
      </c>
      <c r="P72" s="236">
        <v>0</v>
      </c>
      <c r="Q72" s="236">
        <v>0</v>
      </c>
      <c r="R72" s="236">
        <v>0</v>
      </c>
      <c r="S72" s="236">
        <v>0</v>
      </c>
      <c r="T72" s="236">
        <v>0</v>
      </c>
    </row>
    <row r="73" spans="1:43" ht="22.5" customHeight="1" x14ac:dyDescent="0.25">
      <c r="A73" s="234">
        <v>62</v>
      </c>
      <c r="B73" s="235" t="s">
        <v>1218</v>
      </c>
      <c r="C73" s="236">
        <f t="shared" si="2"/>
        <v>4362697.26</v>
      </c>
      <c r="D73" s="236">
        <f t="shared" si="3"/>
        <v>0</v>
      </c>
      <c r="E73" s="236">
        <v>0</v>
      </c>
      <c r="F73" s="236">
        <v>0</v>
      </c>
      <c r="G73" s="236">
        <v>0</v>
      </c>
      <c r="H73" s="236">
        <v>0</v>
      </c>
      <c r="I73" s="236">
        <v>0</v>
      </c>
      <c r="J73" s="237">
        <v>0</v>
      </c>
      <c r="K73" s="236">
        <v>0</v>
      </c>
      <c r="L73" s="236">
        <v>4178817.6</v>
      </c>
      <c r="M73" s="236">
        <v>0</v>
      </c>
      <c r="N73" s="236">
        <v>0</v>
      </c>
      <c r="O73" s="236">
        <v>0</v>
      </c>
      <c r="P73" s="236">
        <v>183879.66</v>
      </c>
      <c r="Q73" s="236">
        <v>0</v>
      </c>
      <c r="R73" s="236">
        <v>0</v>
      </c>
      <c r="S73" s="236">
        <v>0</v>
      </c>
      <c r="T73" s="236">
        <v>0</v>
      </c>
    </row>
    <row r="74" spans="1:43" ht="22.5" customHeight="1" x14ac:dyDescent="0.25">
      <c r="A74" s="234">
        <v>63</v>
      </c>
      <c r="B74" s="235" t="s">
        <v>130</v>
      </c>
      <c r="C74" s="236">
        <f t="shared" si="2"/>
        <v>2751196.8</v>
      </c>
      <c r="D74" s="236">
        <f t="shared" si="3"/>
        <v>2751196.8</v>
      </c>
      <c r="E74" s="236">
        <v>0</v>
      </c>
      <c r="F74" s="236">
        <v>2751196.8</v>
      </c>
      <c r="G74" s="236">
        <v>0</v>
      </c>
      <c r="H74" s="236">
        <v>0</v>
      </c>
      <c r="I74" s="236">
        <v>0</v>
      </c>
      <c r="J74" s="237">
        <v>0</v>
      </c>
      <c r="K74" s="236">
        <v>0</v>
      </c>
      <c r="L74" s="236">
        <v>0</v>
      </c>
      <c r="M74" s="236">
        <v>0</v>
      </c>
      <c r="N74" s="236">
        <v>0</v>
      </c>
      <c r="O74" s="236">
        <v>0</v>
      </c>
      <c r="P74" s="236">
        <v>0</v>
      </c>
      <c r="Q74" s="236">
        <v>0</v>
      </c>
      <c r="R74" s="236">
        <v>0</v>
      </c>
      <c r="S74" s="236">
        <v>0</v>
      </c>
      <c r="T74" s="236">
        <v>0</v>
      </c>
    </row>
    <row r="75" spans="1:43" s="4" customFormat="1" ht="22.5" customHeight="1" x14ac:dyDescent="0.25">
      <c r="A75" s="234">
        <v>64</v>
      </c>
      <c r="B75" s="235" t="s">
        <v>131</v>
      </c>
      <c r="C75" s="236">
        <f t="shared" si="2"/>
        <v>3890400</v>
      </c>
      <c r="D75" s="236">
        <f t="shared" si="3"/>
        <v>0</v>
      </c>
      <c r="E75" s="236">
        <v>0</v>
      </c>
      <c r="F75" s="236">
        <v>0</v>
      </c>
      <c r="G75" s="236">
        <v>0</v>
      </c>
      <c r="H75" s="236">
        <v>0</v>
      </c>
      <c r="I75" s="236">
        <v>0</v>
      </c>
      <c r="J75" s="237">
        <v>2</v>
      </c>
      <c r="K75" s="236">
        <v>3890400</v>
      </c>
      <c r="L75" s="236">
        <v>0</v>
      </c>
      <c r="M75" s="236">
        <v>0</v>
      </c>
      <c r="N75" s="236">
        <v>0</v>
      </c>
      <c r="O75" s="236">
        <v>0</v>
      </c>
      <c r="P75" s="236">
        <v>0</v>
      </c>
      <c r="Q75" s="236">
        <v>0</v>
      </c>
      <c r="R75" s="236">
        <v>0</v>
      </c>
      <c r="S75" s="236">
        <v>0</v>
      </c>
      <c r="T75" s="236">
        <v>0</v>
      </c>
      <c r="U75" s="219"/>
      <c r="V75" s="219"/>
      <c r="W75" s="219"/>
      <c r="X75" s="219"/>
      <c r="Y75" s="219"/>
      <c r="Z75" s="219"/>
      <c r="AA75" s="219"/>
      <c r="AB75" s="219"/>
      <c r="AC75" s="219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</row>
    <row r="76" spans="1:43" ht="22.5" customHeight="1" x14ac:dyDescent="0.25">
      <c r="A76" s="234">
        <v>65</v>
      </c>
      <c r="B76" s="235" t="s">
        <v>133</v>
      </c>
      <c r="C76" s="236">
        <f t="shared" ref="C76:C139" si="4">D76+K76+L76+M76+N76+O76+P76+Q76+R76+S76+T76</f>
        <v>4969404.12</v>
      </c>
      <c r="D76" s="236">
        <f t="shared" ref="D76:D139" si="5">SUM(E76:I76)</f>
        <v>4969404.12</v>
      </c>
      <c r="E76" s="236">
        <v>0</v>
      </c>
      <c r="F76" s="236">
        <v>3705932.43</v>
      </c>
      <c r="G76" s="236">
        <v>695557.53</v>
      </c>
      <c r="H76" s="236">
        <v>567914.16</v>
      </c>
      <c r="I76" s="236">
        <v>0</v>
      </c>
      <c r="J76" s="237">
        <v>0</v>
      </c>
      <c r="K76" s="236">
        <v>0</v>
      </c>
      <c r="L76" s="236">
        <v>0</v>
      </c>
      <c r="M76" s="236">
        <v>0</v>
      </c>
      <c r="N76" s="236">
        <v>0</v>
      </c>
      <c r="O76" s="236">
        <v>0</v>
      </c>
      <c r="P76" s="236">
        <v>0</v>
      </c>
      <c r="Q76" s="236">
        <v>0</v>
      </c>
      <c r="R76" s="236">
        <v>0</v>
      </c>
      <c r="S76" s="236">
        <v>0</v>
      </c>
      <c r="T76" s="236">
        <v>0</v>
      </c>
    </row>
    <row r="77" spans="1:43" ht="22.5" customHeight="1" x14ac:dyDescent="0.25">
      <c r="A77" s="234">
        <v>66</v>
      </c>
      <c r="B77" s="235" t="s">
        <v>1219</v>
      </c>
      <c r="C77" s="236">
        <f t="shared" si="4"/>
        <v>3581463.81</v>
      </c>
      <c r="D77" s="236">
        <f t="shared" si="5"/>
        <v>3133092</v>
      </c>
      <c r="E77" s="236">
        <v>0</v>
      </c>
      <c r="F77" s="236">
        <v>3133092</v>
      </c>
      <c r="G77" s="236">
        <v>0</v>
      </c>
      <c r="H77" s="236">
        <v>0</v>
      </c>
      <c r="I77" s="236">
        <v>0</v>
      </c>
      <c r="J77" s="237">
        <v>0</v>
      </c>
      <c r="K77" s="236">
        <v>0</v>
      </c>
      <c r="L77" s="236">
        <v>0</v>
      </c>
      <c r="M77" s="236">
        <v>0</v>
      </c>
      <c r="N77" s="236">
        <v>0</v>
      </c>
      <c r="O77" s="236">
        <v>0</v>
      </c>
      <c r="P77" s="236">
        <v>448371.81</v>
      </c>
      <c r="Q77" s="236">
        <v>0</v>
      </c>
      <c r="R77" s="236">
        <v>0</v>
      </c>
      <c r="S77" s="236">
        <v>0</v>
      </c>
      <c r="T77" s="236">
        <v>0</v>
      </c>
    </row>
    <row r="78" spans="1:43" ht="22.5" customHeight="1" x14ac:dyDescent="0.25">
      <c r="A78" s="234">
        <v>67</v>
      </c>
      <c r="B78" s="235" t="s">
        <v>1220</v>
      </c>
      <c r="C78" s="236">
        <f t="shared" si="4"/>
        <v>1903847.02</v>
      </c>
      <c r="D78" s="236">
        <f t="shared" si="5"/>
        <v>1466907.6</v>
      </c>
      <c r="E78" s="236">
        <v>0</v>
      </c>
      <c r="F78" s="236">
        <v>1466907.6</v>
      </c>
      <c r="G78" s="236">
        <v>0</v>
      </c>
      <c r="H78" s="236">
        <v>0</v>
      </c>
      <c r="I78" s="236">
        <v>0</v>
      </c>
      <c r="J78" s="237">
        <v>0</v>
      </c>
      <c r="K78" s="236">
        <v>0</v>
      </c>
      <c r="L78" s="236">
        <v>0</v>
      </c>
      <c r="M78" s="236">
        <v>0</v>
      </c>
      <c r="N78" s="236">
        <v>0</v>
      </c>
      <c r="O78" s="236">
        <v>0</v>
      </c>
      <c r="P78" s="236">
        <v>436939.42</v>
      </c>
      <c r="Q78" s="236">
        <v>0</v>
      </c>
      <c r="R78" s="236">
        <v>0</v>
      </c>
      <c r="S78" s="236">
        <v>0</v>
      </c>
      <c r="T78" s="236">
        <v>0</v>
      </c>
    </row>
    <row r="79" spans="1:43" ht="22.5" customHeight="1" x14ac:dyDescent="0.25">
      <c r="A79" s="234">
        <v>68</v>
      </c>
      <c r="B79" s="235" t="s">
        <v>136</v>
      </c>
      <c r="C79" s="236">
        <f t="shared" si="4"/>
        <v>4168381.2</v>
      </c>
      <c r="D79" s="236">
        <f t="shared" si="5"/>
        <v>4168381.2</v>
      </c>
      <c r="E79" s="236">
        <v>0</v>
      </c>
      <c r="F79" s="236">
        <v>3350328</v>
      </c>
      <c r="G79" s="236">
        <v>818053.2</v>
      </c>
      <c r="H79" s="236">
        <v>0</v>
      </c>
      <c r="I79" s="236">
        <v>0</v>
      </c>
      <c r="J79" s="237">
        <v>0</v>
      </c>
      <c r="K79" s="236">
        <v>0</v>
      </c>
      <c r="L79" s="236">
        <v>0</v>
      </c>
      <c r="M79" s="236">
        <v>0</v>
      </c>
      <c r="N79" s="236">
        <v>0</v>
      </c>
      <c r="O79" s="236">
        <v>0</v>
      </c>
      <c r="P79" s="236">
        <v>0</v>
      </c>
      <c r="Q79" s="236">
        <v>0</v>
      </c>
      <c r="R79" s="236">
        <v>0</v>
      </c>
      <c r="S79" s="236">
        <v>0</v>
      </c>
      <c r="T79" s="236">
        <v>0</v>
      </c>
    </row>
    <row r="80" spans="1:43" ht="22.5" customHeight="1" x14ac:dyDescent="0.25">
      <c r="A80" s="234">
        <v>69</v>
      </c>
      <c r="B80" s="235" t="s">
        <v>137</v>
      </c>
      <c r="C80" s="236">
        <f t="shared" si="4"/>
        <v>2929460</v>
      </c>
      <c r="D80" s="236">
        <f t="shared" si="5"/>
        <v>2929460</v>
      </c>
      <c r="E80" s="236">
        <v>0</v>
      </c>
      <c r="F80" s="236">
        <v>1489701.36</v>
      </c>
      <c r="G80" s="236">
        <v>427850.04</v>
      </c>
      <c r="H80" s="236">
        <v>463787.2</v>
      </c>
      <c r="I80" s="236">
        <v>548121.4</v>
      </c>
      <c r="J80" s="237">
        <v>0</v>
      </c>
      <c r="K80" s="236">
        <v>0</v>
      </c>
      <c r="L80" s="236">
        <v>0</v>
      </c>
      <c r="M80" s="236">
        <v>0</v>
      </c>
      <c r="N80" s="236">
        <v>0</v>
      </c>
      <c r="O80" s="236">
        <v>0</v>
      </c>
      <c r="P80" s="236">
        <v>0</v>
      </c>
      <c r="Q80" s="236">
        <v>0</v>
      </c>
      <c r="R80" s="236">
        <v>0</v>
      </c>
      <c r="S80" s="236">
        <v>0</v>
      </c>
      <c r="T80" s="236">
        <v>0</v>
      </c>
    </row>
    <row r="81" spans="1:20" ht="22.5" customHeight="1" x14ac:dyDescent="0.25">
      <c r="A81" s="234">
        <v>70</v>
      </c>
      <c r="B81" s="235" t="s">
        <v>1221</v>
      </c>
      <c r="C81" s="236">
        <f t="shared" si="4"/>
        <v>2502535.08</v>
      </c>
      <c r="D81" s="236">
        <f t="shared" si="5"/>
        <v>2236760.4</v>
      </c>
      <c r="E81" s="236">
        <v>0</v>
      </c>
      <c r="F81" s="236">
        <v>2236760.4</v>
      </c>
      <c r="G81" s="236">
        <v>0</v>
      </c>
      <c r="H81" s="236">
        <v>0</v>
      </c>
      <c r="I81" s="236">
        <v>0</v>
      </c>
      <c r="J81" s="237">
        <v>0</v>
      </c>
      <c r="K81" s="236">
        <v>0</v>
      </c>
      <c r="L81" s="236">
        <v>0</v>
      </c>
      <c r="M81" s="236">
        <v>0</v>
      </c>
      <c r="N81" s="236">
        <v>0</v>
      </c>
      <c r="O81" s="236">
        <v>0</v>
      </c>
      <c r="P81" s="236">
        <v>265774.68</v>
      </c>
      <c r="Q81" s="236">
        <v>0</v>
      </c>
      <c r="R81" s="236">
        <v>0</v>
      </c>
      <c r="S81" s="236">
        <v>0</v>
      </c>
      <c r="T81" s="236">
        <v>0</v>
      </c>
    </row>
    <row r="82" spans="1:20" ht="22.5" customHeight="1" x14ac:dyDescent="0.25">
      <c r="A82" s="234">
        <v>71</v>
      </c>
      <c r="B82" s="235" t="s">
        <v>139</v>
      </c>
      <c r="C82" s="236">
        <f t="shared" si="4"/>
        <v>1940858.6800000002</v>
      </c>
      <c r="D82" s="236">
        <f t="shared" si="5"/>
        <v>1940858.6800000002</v>
      </c>
      <c r="E82" s="236">
        <v>0</v>
      </c>
      <c r="F82" s="236">
        <v>0</v>
      </c>
      <c r="G82" s="236">
        <v>989690.12</v>
      </c>
      <c r="H82" s="236">
        <v>951168.56</v>
      </c>
      <c r="I82" s="236">
        <v>0</v>
      </c>
      <c r="J82" s="237">
        <v>0</v>
      </c>
      <c r="K82" s="236">
        <v>0</v>
      </c>
      <c r="L82" s="236">
        <v>0</v>
      </c>
      <c r="M82" s="236">
        <v>0</v>
      </c>
      <c r="N82" s="236">
        <v>0</v>
      </c>
      <c r="O82" s="236">
        <v>0</v>
      </c>
      <c r="P82" s="236">
        <v>0</v>
      </c>
      <c r="Q82" s="236">
        <v>0</v>
      </c>
      <c r="R82" s="236">
        <v>0</v>
      </c>
      <c r="S82" s="236">
        <v>0</v>
      </c>
      <c r="T82" s="236">
        <v>0</v>
      </c>
    </row>
    <row r="83" spans="1:20" ht="22.5" customHeight="1" x14ac:dyDescent="0.25">
      <c r="A83" s="234">
        <v>72</v>
      </c>
      <c r="B83" s="235" t="s">
        <v>140</v>
      </c>
      <c r="C83" s="236">
        <f t="shared" si="4"/>
        <v>9795746.4000000004</v>
      </c>
      <c r="D83" s="236">
        <f t="shared" si="5"/>
        <v>0</v>
      </c>
      <c r="E83" s="236">
        <v>0</v>
      </c>
      <c r="F83" s="236">
        <v>0</v>
      </c>
      <c r="G83" s="236">
        <v>0</v>
      </c>
      <c r="H83" s="236">
        <v>0</v>
      </c>
      <c r="I83" s="236">
        <v>0</v>
      </c>
      <c r="J83" s="237">
        <v>0</v>
      </c>
      <c r="K83" s="236">
        <v>0</v>
      </c>
      <c r="L83" s="236">
        <v>9795746.4000000004</v>
      </c>
      <c r="M83" s="236">
        <v>0</v>
      </c>
      <c r="N83" s="236">
        <v>0</v>
      </c>
      <c r="O83" s="236">
        <v>0</v>
      </c>
      <c r="P83" s="236">
        <v>0</v>
      </c>
      <c r="Q83" s="236">
        <v>0</v>
      </c>
      <c r="R83" s="236">
        <v>0</v>
      </c>
      <c r="S83" s="236">
        <v>0</v>
      </c>
      <c r="T83" s="236">
        <v>0</v>
      </c>
    </row>
    <row r="84" spans="1:20" ht="22.5" customHeight="1" x14ac:dyDescent="0.25">
      <c r="A84" s="234">
        <v>73</v>
      </c>
      <c r="B84" s="235" t="s">
        <v>142</v>
      </c>
      <c r="C84" s="236">
        <f t="shared" si="4"/>
        <v>1751259</v>
      </c>
      <c r="D84" s="236">
        <f t="shared" si="5"/>
        <v>1751259</v>
      </c>
      <c r="E84" s="236">
        <v>1751259</v>
      </c>
      <c r="F84" s="236">
        <v>0</v>
      </c>
      <c r="G84" s="236">
        <v>0</v>
      </c>
      <c r="H84" s="236">
        <v>0</v>
      </c>
      <c r="I84" s="236">
        <v>0</v>
      </c>
      <c r="J84" s="237">
        <v>0</v>
      </c>
      <c r="K84" s="236">
        <v>0</v>
      </c>
      <c r="L84" s="236">
        <v>0</v>
      </c>
      <c r="M84" s="236">
        <v>0</v>
      </c>
      <c r="N84" s="236">
        <v>0</v>
      </c>
      <c r="O84" s="236">
        <v>0</v>
      </c>
      <c r="P84" s="236">
        <v>0</v>
      </c>
      <c r="Q84" s="236">
        <v>0</v>
      </c>
      <c r="R84" s="236">
        <v>0</v>
      </c>
      <c r="S84" s="236">
        <v>0</v>
      </c>
      <c r="T84" s="236">
        <v>0</v>
      </c>
    </row>
    <row r="85" spans="1:20" ht="22.5" customHeight="1" x14ac:dyDescent="0.25">
      <c r="A85" s="234">
        <v>74</v>
      </c>
      <c r="B85" s="235" t="s">
        <v>141</v>
      </c>
      <c r="C85" s="236">
        <f t="shared" si="4"/>
        <v>1750610.26</v>
      </c>
      <c r="D85" s="236">
        <f t="shared" si="5"/>
        <v>1750610.26</v>
      </c>
      <c r="E85" s="236">
        <v>0</v>
      </c>
      <c r="F85" s="236">
        <v>1750610.26</v>
      </c>
      <c r="G85" s="236">
        <v>0</v>
      </c>
      <c r="H85" s="236">
        <v>0</v>
      </c>
      <c r="I85" s="236">
        <v>0</v>
      </c>
      <c r="J85" s="237">
        <v>0</v>
      </c>
      <c r="K85" s="236">
        <v>0</v>
      </c>
      <c r="L85" s="236">
        <v>0</v>
      </c>
      <c r="M85" s="236">
        <v>0</v>
      </c>
      <c r="N85" s="236">
        <v>0</v>
      </c>
      <c r="O85" s="236">
        <v>0</v>
      </c>
      <c r="P85" s="236">
        <v>0</v>
      </c>
      <c r="Q85" s="236">
        <v>0</v>
      </c>
      <c r="R85" s="236">
        <v>0</v>
      </c>
      <c r="S85" s="236">
        <v>0</v>
      </c>
      <c r="T85" s="236">
        <v>0</v>
      </c>
    </row>
    <row r="86" spans="1:20" ht="22.5" customHeight="1" x14ac:dyDescent="0.25">
      <c r="A86" s="234">
        <v>75</v>
      </c>
      <c r="B86" s="235" t="s">
        <v>1222</v>
      </c>
      <c r="C86" s="236">
        <f t="shared" si="4"/>
        <v>6334670.9800000004</v>
      </c>
      <c r="D86" s="236">
        <f t="shared" si="5"/>
        <v>5789021.8300000001</v>
      </c>
      <c r="E86" s="236">
        <v>0</v>
      </c>
      <c r="F86" s="236">
        <v>0</v>
      </c>
      <c r="G86" s="236">
        <v>1776121.8</v>
      </c>
      <c r="H86" s="236">
        <v>561917.03</v>
      </c>
      <c r="I86" s="236">
        <v>3450983</v>
      </c>
      <c r="J86" s="237">
        <v>0</v>
      </c>
      <c r="K86" s="236">
        <v>0</v>
      </c>
      <c r="L86" s="236">
        <v>0</v>
      </c>
      <c r="M86" s="236">
        <v>0</v>
      </c>
      <c r="N86" s="236">
        <v>0</v>
      </c>
      <c r="O86" s="236">
        <v>0</v>
      </c>
      <c r="P86" s="236">
        <v>545649.15</v>
      </c>
      <c r="Q86" s="236">
        <v>0</v>
      </c>
      <c r="R86" s="236">
        <v>0</v>
      </c>
      <c r="S86" s="236">
        <v>0</v>
      </c>
      <c r="T86" s="236">
        <v>0</v>
      </c>
    </row>
    <row r="87" spans="1:20" ht="22.5" customHeight="1" x14ac:dyDescent="0.25">
      <c r="A87" s="234">
        <v>76</v>
      </c>
      <c r="B87" s="235" t="s">
        <v>144</v>
      </c>
      <c r="C87" s="236">
        <f t="shared" si="4"/>
        <v>5413586.5099999998</v>
      </c>
      <c r="D87" s="236">
        <f t="shared" si="5"/>
        <v>2623546.7999999998</v>
      </c>
      <c r="E87" s="236">
        <v>0</v>
      </c>
      <c r="F87" s="236">
        <v>0</v>
      </c>
      <c r="G87" s="236">
        <v>1311773.3999999999</v>
      </c>
      <c r="H87" s="236">
        <v>1311773.3999999999</v>
      </c>
      <c r="I87" s="236">
        <v>0</v>
      </c>
      <c r="J87" s="237">
        <v>0</v>
      </c>
      <c r="K87" s="236">
        <v>0</v>
      </c>
      <c r="L87" s="236">
        <v>540057.71</v>
      </c>
      <c r="M87" s="236">
        <v>0</v>
      </c>
      <c r="N87" s="236">
        <v>2249982</v>
      </c>
      <c r="O87" s="236">
        <v>0</v>
      </c>
      <c r="P87" s="236">
        <v>0</v>
      </c>
      <c r="Q87" s="236">
        <v>0</v>
      </c>
      <c r="R87" s="236">
        <v>0</v>
      </c>
      <c r="S87" s="236">
        <v>0</v>
      </c>
      <c r="T87" s="236">
        <v>0</v>
      </c>
    </row>
    <row r="88" spans="1:20" ht="22.5" customHeight="1" x14ac:dyDescent="0.25">
      <c r="A88" s="234">
        <v>77</v>
      </c>
      <c r="B88" s="235" t="s">
        <v>145</v>
      </c>
      <c r="C88" s="236">
        <f t="shared" si="4"/>
        <v>824387.71</v>
      </c>
      <c r="D88" s="236">
        <f t="shared" si="5"/>
        <v>0</v>
      </c>
      <c r="E88" s="236">
        <v>0</v>
      </c>
      <c r="F88" s="236">
        <v>0</v>
      </c>
      <c r="G88" s="236">
        <v>0</v>
      </c>
      <c r="H88" s="236">
        <v>0</v>
      </c>
      <c r="I88" s="236">
        <v>0</v>
      </c>
      <c r="J88" s="237">
        <v>0</v>
      </c>
      <c r="K88" s="236">
        <v>0</v>
      </c>
      <c r="L88" s="236">
        <v>0</v>
      </c>
      <c r="M88" s="236">
        <v>0</v>
      </c>
      <c r="N88" s="236">
        <v>824387.71</v>
      </c>
      <c r="O88" s="236">
        <v>0</v>
      </c>
      <c r="P88" s="236">
        <v>0</v>
      </c>
      <c r="Q88" s="236">
        <v>0</v>
      </c>
      <c r="R88" s="236">
        <v>0</v>
      </c>
      <c r="S88" s="236">
        <v>0</v>
      </c>
      <c r="T88" s="236">
        <v>0</v>
      </c>
    </row>
    <row r="89" spans="1:20" ht="22.5" customHeight="1" x14ac:dyDescent="0.25">
      <c r="A89" s="234">
        <v>78</v>
      </c>
      <c r="B89" s="235" t="s">
        <v>146</v>
      </c>
      <c r="C89" s="236">
        <f t="shared" si="4"/>
        <v>2377661.3200000003</v>
      </c>
      <c r="D89" s="236">
        <f t="shared" si="5"/>
        <v>2017661.32</v>
      </c>
      <c r="E89" s="236">
        <v>2017661.32</v>
      </c>
      <c r="F89" s="236">
        <v>0</v>
      </c>
      <c r="G89" s="236">
        <v>0</v>
      </c>
      <c r="H89" s="236">
        <v>0</v>
      </c>
      <c r="I89" s="236">
        <v>0</v>
      </c>
      <c r="J89" s="237">
        <v>0</v>
      </c>
      <c r="K89" s="236">
        <v>0</v>
      </c>
      <c r="L89" s="236">
        <v>0</v>
      </c>
      <c r="M89" s="236">
        <v>0</v>
      </c>
      <c r="N89" s="236">
        <v>360000</v>
      </c>
      <c r="O89" s="236">
        <v>0</v>
      </c>
      <c r="P89" s="236">
        <v>0</v>
      </c>
      <c r="Q89" s="236">
        <v>0</v>
      </c>
      <c r="R89" s="236">
        <v>0</v>
      </c>
      <c r="S89" s="236">
        <v>0</v>
      </c>
      <c r="T89" s="236">
        <v>0</v>
      </c>
    </row>
    <row r="90" spans="1:20" ht="22.5" customHeight="1" x14ac:dyDescent="0.25">
      <c r="A90" s="234">
        <v>79</v>
      </c>
      <c r="B90" s="235" t="s">
        <v>147</v>
      </c>
      <c r="C90" s="236">
        <f t="shared" si="4"/>
        <v>2956534.8600000003</v>
      </c>
      <c r="D90" s="236">
        <f t="shared" si="5"/>
        <v>2956534.8600000003</v>
      </c>
      <c r="E90" s="236">
        <v>1698629.26</v>
      </c>
      <c r="F90" s="236">
        <v>0</v>
      </c>
      <c r="G90" s="236">
        <v>612120.4</v>
      </c>
      <c r="H90" s="236">
        <v>645785.19999999995</v>
      </c>
      <c r="I90" s="236">
        <v>0</v>
      </c>
      <c r="J90" s="237">
        <v>0</v>
      </c>
      <c r="K90" s="236">
        <v>0</v>
      </c>
      <c r="L90" s="236">
        <v>0</v>
      </c>
      <c r="M90" s="236">
        <v>0</v>
      </c>
      <c r="N90" s="236">
        <v>0</v>
      </c>
      <c r="O90" s="236">
        <v>0</v>
      </c>
      <c r="P90" s="236">
        <v>0</v>
      </c>
      <c r="Q90" s="236">
        <v>0</v>
      </c>
      <c r="R90" s="236">
        <v>0</v>
      </c>
      <c r="S90" s="236">
        <v>0</v>
      </c>
      <c r="T90" s="236">
        <v>0</v>
      </c>
    </row>
    <row r="91" spans="1:20" ht="22.5" customHeight="1" x14ac:dyDescent="0.25">
      <c r="A91" s="234">
        <v>80</v>
      </c>
      <c r="B91" s="235" t="s">
        <v>1223</v>
      </c>
      <c r="C91" s="236">
        <f t="shared" si="4"/>
        <v>2787387.33</v>
      </c>
      <c r="D91" s="236">
        <f t="shared" si="5"/>
        <v>0</v>
      </c>
      <c r="E91" s="236">
        <v>0</v>
      </c>
      <c r="F91" s="236">
        <v>0</v>
      </c>
      <c r="G91" s="236">
        <v>0</v>
      </c>
      <c r="H91" s="236">
        <v>0</v>
      </c>
      <c r="I91" s="236">
        <v>0</v>
      </c>
      <c r="J91" s="237">
        <v>1</v>
      </c>
      <c r="K91" s="236">
        <v>2722893.18</v>
      </c>
      <c r="L91" s="236">
        <v>0</v>
      </c>
      <c r="M91" s="236">
        <v>0</v>
      </c>
      <c r="N91" s="236">
        <v>0</v>
      </c>
      <c r="O91" s="236">
        <v>0</v>
      </c>
      <c r="P91" s="236">
        <v>64494.15</v>
      </c>
      <c r="Q91" s="236">
        <v>0</v>
      </c>
      <c r="R91" s="236">
        <v>0</v>
      </c>
      <c r="S91" s="236">
        <v>0</v>
      </c>
      <c r="T91" s="236">
        <v>0</v>
      </c>
    </row>
    <row r="92" spans="1:20" ht="22.5" customHeight="1" x14ac:dyDescent="0.25">
      <c r="A92" s="234">
        <v>81</v>
      </c>
      <c r="B92" s="235" t="s">
        <v>1224</v>
      </c>
      <c r="C92" s="236">
        <f t="shared" si="4"/>
        <v>199585.87</v>
      </c>
      <c r="D92" s="236">
        <f t="shared" si="5"/>
        <v>0</v>
      </c>
      <c r="E92" s="236">
        <v>0</v>
      </c>
      <c r="F92" s="236">
        <v>0</v>
      </c>
      <c r="G92" s="236">
        <v>0</v>
      </c>
      <c r="H92" s="236">
        <v>0</v>
      </c>
      <c r="I92" s="236">
        <v>0</v>
      </c>
      <c r="J92" s="237">
        <v>0</v>
      </c>
      <c r="K92" s="236">
        <v>0</v>
      </c>
      <c r="L92" s="236">
        <v>0</v>
      </c>
      <c r="M92" s="236">
        <v>0</v>
      </c>
      <c r="N92" s="236">
        <v>0</v>
      </c>
      <c r="O92" s="236">
        <v>0</v>
      </c>
      <c r="P92" s="236">
        <v>199585.87</v>
      </c>
      <c r="Q92" s="236">
        <v>0</v>
      </c>
      <c r="R92" s="236">
        <v>0</v>
      </c>
      <c r="S92" s="236">
        <v>0</v>
      </c>
      <c r="T92" s="236">
        <v>0</v>
      </c>
    </row>
    <row r="93" spans="1:20" ht="22.5" customHeight="1" x14ac:dyDescent="0.25">
      <c r="A93" s="234">
        <v>82</v>
      </c>
      <c r="B93" s="235" t="s">
        <v>150</v>
      </c>
      <c r="C93" s="236">
        <f t="shared" si="4"/>
        <v>2848299.78</v>
      </c>
      <c r="D93" s="236">
        <f t="shared" si="5"/>
        <v>2848299.78</v>
      </c>
      <c r="E93" s="236">
        <v>0</v>
      </c>
      <c r="F93" s="236">
        <v>0</v>
      </c>
      <c r="G93" s="236">
        <v>1802357.96</v>
      </c>
      <c r="H93" s="236">
        <v>1045941.82</v>
      </c>
      <c r="I93" s="236">
        <v>0</v>
      </c>
      <c r="J93" s="237">
        <v>0</v>
      </c>
      <c r="K93" s="236">
        <v>0</v>
      </c>
      <c r="L93" s="236">
        <v>0</v>
      </c>
      <c r="M93" s="236">
        <v>0</v>
      </c>
      <c r="N93" s="236">
        <v>0</v>
      </c>
      <c r="O93" s="236">
        <v>0</v>
      </c>
      <c r="P93" s="236">
        <v>0</v>
      </c>
      <c r="Q93" s="236">
        <v>0</v>
      </c>
      <c r="R93" s="236">
        <v>0</v>
      </c>
      <c r="S93" s="236">
        <v>0</v>
      </c>
      <c r="T93" s="236">
        <v>0</v>
      </c>
    </row>
    <row r="94" spans="1:20" ht="22.5" customHeight="1" x14ac:dyDescent="0.25">
      <c r="A94" s="234">
        <v>83</v>
      </c>
      <c r="B94" s="235" t="s">
        <v>1225</v>
      </c>
      <c r="C94" s="236">
        <f t="shared" si="4"/>
        <v>236824.57</v>
      </c>
      <c r="D94" s="236">
        <f t="shared" si="5"/>
        <v>0</v>
      </c>
      <c r="E94" s="236">
        <v>0</v>
      </c>
      <c r="F94" s="236">
        <v>0</v>
      </c>
      <c r="G94" s="236">
        <v>0</v>
      </c>
      <c r="H94" s="236">
        <v>0</v>
      </c>
      <c r="I94" s="236">
        <v>0</v>
      </c>
      <c r="J94" s="237">
        <v>0</v>
      </c>
      <c r="K94" s="236">
        <v>0</v>
      </c>
      <c r="L94" s="236">
        <v>0</v>
      </c>
      <c r="M94" s="236">
        <v>0</v>
      </c>
      <c r="N94" s="236">
        <v>0</v>
      </c>
      <c r="O94" s="236">
        <v>0</v>
      </c>
      <c r="P94" s="236">
        <v>236824.57</v>
      </c>
      <c r="Q94" s="236">
        <v>0</v>
      </c>
      <c r="R94" s="236">
        <v>0</v>
      </c>
      <c r="S94" s="236">
        <v>0</v>
      </c>
      <c r="T94" s="236">
        <v>0</v>
      </c>
    </row>
    <row r="95" spans="1:20" ht="22.5" customHeight="1" x14ac:dyDescent="0.25">
      <c r="A95" s="234">
        <v>84</v>
      </c>
      <c r="B95" s="235" t="s">
        <v>1226</v>
      </c>
      <c r="C95" s="236">
        <f t="shared" si="4"/>
        <v>12958955.9</v>
      </c>
      <c r="D95" s="236">
        <f t="shared" si="5"/>
        <v>4611449.24</v>
      </c>
      <c r="E95" s="236">
        <v>1985608.04</v>
      </c>
      <c r="F95" s="236">
        <v>2209564.7999999998</v>
      </c>
      <c r="G95" s="236">
        <v>0</v>
      </c>
      <c r="H95" s="236">
        <v>416276.4</v>
      </c>
      <c r="I95" s="236">
        <v>0</v>
      </c>
      <c r="J95" s="237">
        <v>0</v>
      </c>
      <c r="K95" s="236">
        <v>0</v>
      </c>
      <c r="L95" s="236">
        <v>5695960.7999999998</v>
      </c>
      <c r="M95" s="236">
        <v>0</v>
      </c>
      <c r="N95" s="236">
        <v>2520646.7999999998</v>
      </c>
      <c r="O95" s="236">
        <v>0</v>
      </c>
      <c r="P95" s="236">
        <v>130899.06</v>
      </c>
      <c r="Q95" s="236">
        <v>0</v>
      </c>
      <c r="R95" s="236">
        <v>0</v>
      </c>
      <c r="S95" s="236">
        <v>0</v>
      </c>
      <c r="T95" s="236">
        <v>0</v>
      </c>
    </row>
    <row r="96" spans="1:20" ht="22.5" customHeight="1" x14ac:dyDescent="0.25">
      <c r="A96" s="234">
        <v>85</v>
      </c>
      <c r="B96" s="235" t="s">
        <v>153</v>
      </c>
      <c r="C96" s="236">
        <f t="shared" si="4"/>
        <v>1872420.43</v>
      </c>
      <c r="D96" s="236">
        <f t="shared" si="5"/>
        <v>0</v>
      </c>
      <c r="E96" s="236">
        <v>0</v>
      </c>
      <c r="F96" s="236">
        <v>0</v>
      </c>
      <c r="G96" s="236">
        <v>0</v>
      </c>
      <c r="H96" s="236">
        <v>0</v>
      </c>
      <c r="I96" s="236">
        <v>0</v>
      </c>
      <c r="J96" s="237">
        <v>0</v>
      </c>
      <c r="K96" s="236">
        <v>0</v>
      </c>
      <c r="L96" s="236">
        <v>1872420.43</v>
      </c>
      <c r="M96" s="236">
        <v>0</v>
      </c>
      <c r="N96" s="236">
        <v>0</v>
      </c>
      <c r="O96" s="236">
        <v>0</v>
      </c>
      <c r="P96" s="236">
        <v>0</v>
      </c>
      <c r="Q96" s="236">
        <v>0</v>
      </c>
      <c r="R96" s="236">
        <v>0</v>
      </c>
      <c r="S96" s="236">
        <v>0</v>
      </c>
      <c r="T96" s="236">
        <v>0</v>
      </c>
    </row>
    <row r="97" spans="1:20" ht="22.5" customHeight="1" x14ac:dyDescent="0.25">
      <c r="A97" s="234">
        <v>86</v>
      </c>
      <c r="B97" s="235" t="s">
        <v>155</v>
      </c>
      <c r="C97" s="236">
        <f t="shared" si="4"/>
        <v>5473917.5999999996</v>
      </c>
      <c r="D97" s="236">
        <f t="shared" si="5"/>
        <v>0</v>
      </c>
      <c r="E97" s="236">
        <v>0</v>
      </c>
      <c r="F97" s="236">
        <v>0</v>
      </c>
      <c r="G97" s="236">
        <v>0</v>
      </c>
      <c r="H97" s="236">
        <v>0</v>
      </c>
      <c r="I97" s="236">
        <v>0</v>
      </c>
      <c r="J97" s="237">
        <v>0</v>
      </c>
      <c r="K97" s="236">
        <v>0</v>
      </c>
      <c r="L97" s="236">
        <v>0</v>
      </c>
      <c r="M97" s="236">
        <v>0</v>
      </c>
      <c r="N97" s="236">
        <v>5473917.5999999996</v>
      </c>
      <c r="O97" s="236">
        <v>0</v>
      </c>
      <c r="P97" s="236">
        <v>0</v>
      </c>
      <c r="Q97" s="236">
        <v>0</v>
      </c>
      <c r="R97" s="236">
        <v>0</v>
      </c>
      <c r="S97" s="236">
        <v>0</v>
      </c>
      <c r="T97" s="236">
        <v>0</v>
      </c>
    </row>
    <row r="98" spans="1:20" ht="22.5" customHeight="1" x14ac:dyDescent="0.25">
      <c r="A98" s="234">
        <v>87</v>
      </c>
      <c r="B98" s="235" t="s">
        <v>156</v>
      </c>
      <c r="C98" s="236">
        <f t="shared" si="4"/>
        <v>1046097.6</v>
      </c>
      <c r="D98" s="236">
        <f t="shared" si="5"/>
        <v>1046097.6</v>
      </c>
      <c r="E98" s="236">
        <v>1046097.6</v>
      </c>
      <c r="F98" s="236">
        <v>0</v>
      </c>
      <c r="G98" s="236">
        <v>0</v>
      </c>
      <c r="H98" s="236">
        <v>0</v>
      </c>
      <c r="I98" s="236">
        <v>0</v>
      </c>
      <c r="J98" s="237">
        <v>0</v>
      </c>
      <c r="K98" s="236">
        <v>0</v>
      </c>
      <c r="L98" s="236">
        <v>0</v>
      </c>
      <c r="M98" s="236">
        <v>0</v>
      </c>
      <c r="N98" s="236">
        <v>0</v>
      </c>
      <c r="O98" s="236">
        <v>0</v>
      </c>
      <c r="P98" s="236">
        <v>0</v>
      </c>
      <c r="Q98" s="236">
        <v>0</v>
      </c>
      <c r="R98" s="236">
        <v>0</v>
      </c>
      <c r="S98" s="236">
        <v>0</v>
      </c>
      <c r="T98" s="236">
        <v>0</v>
      </c>
    </row>
    <row r="99" spans="1:20" ht="22.5" customHeight="1" x14ac:dyDescent="0.25">
      <c r="A99" s="234">
        <v>88</v>
      </c>
      <c r="B99" s="235" t="s">
        <v>157</v>
      </c>
      <c r="C99" s="236">
        <f t="shared" si="4"/>
        <v>14219807.6</v>
      </c>
      <c r="D99" s="236">
        <f t="shared" si="5"/>
        <v>0</v>
      </c>
      <c r="E99" s="236">
        <v>0</v>
      </c>
      <c r="F99" s="236">
        <v>0</v>
      </c>
      <c r="G99" s="236">
        <v>0</v>
      </c>
      <c r="H99" s="236">
        <v>0</v>
      </c>
      <c r="I99" s="236">
        <v>0</v>
      </c>
      <c r="J99" s="237">
        <v>0</v>
      </c>
      <c r="K99" s="236">
        <v>0</v>
      </c>
      <c r="L99" s="236">
        <v>14219807.6</v>
      </c>
      <c r="M99" s="236">
        <v>0</v>
      </c>
      <c r="N99" s="236">
        <v>0</v>
      </c>
      <c r="O99" s="236">
        <v>0</v>
      </c>
      <c r="P99" s="236">
        <v>0</v>
      </c>
      <c r="Q99" s="236">
        <v>0</v>
      </c>
      <c r="R99" s="236">
        <v>0</v>
      </c>
      <c r="S99" s="236">
        <v>0</v>
      </c>
      <c r="T99" s="236">
        <v>0</v>
      </c>
    </row>
    <row r="100" spans="1:20" ht="22.5" customHeight="1" x14ac:dyDescent="0.25">
      <c r="A100" s="234">
        <v>89</v>
      </c>
      <c r="B100" s="235" t="s">
        <v>159</v>
      </c>
      <c r="C100" s="236">
        <f t="shared" si="4"/>
        <v>4205890.8</v>
      </c>
      <c r="D100" s="236">
        <f t="shared" si="5"/>
        <v>0</v>
      </c>
      <c r="E100" s="236">
        <v>0</v>
      </c>
      <c r="F100" s="236">
        <v>0</v>
      </c>
      <c r="G100" s="236">
        <v>0</v>
      </c>
      <c r="H100" s="236">
        <v>0</v>
      </c>
      <c r="I100" s="236">
        <v>0</v>
      </c>
      <c r="J100" s="237">
        <v>0</v>
      </c>
      <c r="K100" s="236">
        <v>0</v>
      </c>
      <c r="L100" s="236">
        <v>4205890.8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</row>
    <row r="101" spans="1:20" ht="22.5" customHeight="1" x14ac:dyDescent="0.25">
      <c r="A101" s="234">
        <v>90</v>
      </c>
      <c r="B101" s="235" t="s">
        <v>1227</v>
      </c>
      <c r="C101" s="236">
        <f t="shared" si="4"/>
        <v>567552.67000000004</v>
      </c>
      <c r="D101" s="236">
        <f t="shared" si="5"/>
        <v>0</v>
      </c>
      <c r="E101" s="236">
        <v>0</v>
      </c>
      <c r="F101" s="236">
        <v>0</v>
      </c>
      <c r="G101" s="236">
        <v>0</v>
      </c>
      <c r="H101" s="236">
        <v>0</v>
      </c>
      <c r="I101" s="236">
        <v>0</v>
      </c>
      <c r="J101" s="237">
        <v>0</v>
      </c>
      <c r="K101" s="236">
        <v>0</v>
      </c>
      <c r="L101" s="236">
        <v>0</v>
      </c>
      <c r="M101" s="236">
        <v>0</v>
      </c>
      <c r="N101" s="236">
        <v>0</v>
      </c>
      <c r="O101" s="236">
        <v>0</v>
      </c>
      <c r="P101" s="236">
        <v>567552.67000000004</v>
      </c>
      <c r="Q101" s="236">
        <v>0</v>
      </c>
      <c r="R101" s="236">
        <v>0</v>
      </c>
      <c r="S101" s="236">
        <v>0</v>
      </c>
      <c r="T101" s="236">
        <v>0</v>
      </c>
    </row>
    <row r="102" spans="1:20" ht="22.5" customHeight="1" x14ac:dyDescent="0.25">
      <c r="A102" s="234">
        <v>91</v>
      </c>
      <c r="B102" s="235" t="s">
        <v>162</v>
      </c>
      <c r="C102" s="236">
        <f t="shared" si="4"/>
        <v>1482117.28</v>
      </c>
      <c r="D102" s="236">
        <f t="shared" si="5"/>
        <v>1482117.28</v>
      </c>
      <c r="E102" s="236">
        <v>0</v>
      </c>
      <c r="F102" s="236">
        <v>0</v>
      </c>
      <c r="G102" s="236">
        <v>1482117.28</v>
      </c>
      <c r="H102" s="236">
        <v>0</v>
      </c>
      <c r="I102" s="236">
        <v>0</v>
      </c>
      <c r="J102" s="237">
        <v>0</v>
      </c>
      <c r="K102" s="236">
        <v>0</v>
      </c>
      <c r="L102" s="236">
        <v>0</v>
      </c>
      <c r="M102" s="236">
        <v>0</v>
      </c>
      <c r="N102" s="236">
        <v>0</v>
      </c>
      <c r="O102" s="236">
        <v>0</v>
      </c>
      <c r="P102" s="236">
        <v>0</v>
      </c>
      <c r="Q102" s="236">
        <v>0</v>
      </c>
      <c r="R102" s="236">
        <v>0</v>
      </c>
      <c r="S102" s="236">
        <v>0</v>
      </c>
      <c r="T102" s="236">
        <v>0</v>
      </c>
    </row>
    <row r="103" spans="1:20" ht="22.5" customHeight="1" x14ac:dyDescent="0.25">
      <c r="A103" s="234">
        <v>92</v>
      </c>
      <c r="B103" s="235" t="s">
        <v>1228</v>
      </c>
      <c r="C103" s="236">
        <f t="shared" si="4"/>
        <v>275587.90999999997</v>
      </c>
      <c r="D103" s="236">
        <f t="shared" si="5"/>
        <v>0</v>
      </c>
      <c r="E103" s="236">
        <v>0</v>
      </c>
      <c r="F103" s="236">
        <v>0</v>
      </c>
      <c r="G103" s="236">
        <v>0</v>
      </c>
      <c r="H103" s="236">
        <v>0</v>
      </c>
      <c r="I103" s="236">
        <v>0</v>
      </c>
      <c r="J103" s="237">
        <v>0</v>
      </c>
      <c r="K103" s="236">
        <v>0</v>
      </c>
      <c r="L103" s="236">
        <v>0</v>
      </c>
      <c r="M103" s="236">
        <v>0</v>
      </c>
      <c r="N103" s="236">
        <v>0</v>
      </c>
      <c r="O103" s="236">
        <v>0</v>
      </c>
      <c r="P103" s="236">
        <v>275587.90999999997</v>
      </c>
      <c r="Q103" s="236">
        <v>0</v>
      </c>
      <c r="R103" s="236">
        <v>0</v>
      </c>
      <c r="S103" s="236">
        <v>0</v>
      </c>
      <c r="T103" s="236">
        <v>0</v>
      </c>
    </row>
    <row r="104" spans="1:20" ht="22.5" customHeight="1" x14ac:dyDescent="0.25">
      <c r="A104" s="234">
        <v>93</v>
      </c>
      <c r="B104" s="235" t="s">
        <v>1229</v>
      </c>
      <c r="C104" s="236">
        <f t="shared" si="4"/>
        <v>3919730.47</v>
      </c>
      <c r="D104" s="236">
        <f t="shared" si="5"/>
        <v>0</v>
      </c>
      <c r="E104" s="236">
        <v>0</v>
      </c>
      <c r="F104" s="236">
        <v>0</v>
      </c>
      <c r="G104" s="236">
        <v>0</v>
      </c>
      <c r="H104" s="236">
        <v>0</v>
      </c>
      <c r="I104" s="236">
        <v>0</v>
      </c>
      <c r="J104" s="237">
        <v>0</v>
      </c>
      <c r="K104" s="236">
        <v>0</v>
      </c>
      <c r="L104" s="236">
        <v>3590605.2</v>
      </c>
      <c r="M104" s="236">
        <v>0</v>
      </c>
      <c r="N104" s="236">
        <v>0</v>
      </c>
      <c r="O104" s="236">
        <v>0</v>
      </c>
      <c r="P104" s="236">
        <v>329125.27</v>
      </c>
      <c r="Q104" s="236">
        <v>0</v>
      </c>
      <c r="R104" s="236">
        <v>0</v>
      </c>
      <c r="S104" s="236">
        <v>0</v>
      </c>
      <c r="T104" s="236">
        <v>0</v>
      </c>
    </row>
    <row r="105" spans="1:20" ht="22.5" customHeight="1" x14ac:dyDescent="0.25">
      <c r="A105" s="234">
        <v>94</v>
      </c>
      <c r="B105" s="235" t="s">
        <v>1230</v>
      </c>
      <c r="C105" s="236">
        <f t="shared" si="4"/>
        <v>269385.92</v>
      </c>
      <c r="D105" s="236">
        <f t="shared" si="5"/>
        <v>184716</v>
      </c>
      <c r="E105" s="236">
        <v>184716</v>
      </c>
      <c r="F105" s="236">
        <v>0</v>
      </c>
      <c r="G105" s="236">
        <v>0</v>
      </c>
      <c r="H105" s="236">
        <v>0</v>
      </c>
      <c r="I105" s="236">
        <v>0</v>
      </c>
      <c r="J105" s="237">
        <v>0</v>
      </c>
      <c r="K105" s="236">
        <v>0</v>
      </c>
      <c r="L105" s="236">
        <v>0</v>
      </c>
      <c r="M105" s="236">
        <v>0</v>
      </c>
      <c r="N105" s="236">
        <v>0</v>
      </c>
      <c r="O105" s="236">
        <v>0</v>
      </c>
      <c r="P105" s="236">
        <v>84669.92</v>
      </c>
      <c r="Q105" s="236">
        <v>0</v>
      </c>
      <c r="R105" s="236">
        <v>0</v>
      </c>
      <c r="S105" s="236">
        <v>0</v>
      </c>
      <c r="T105" s="236">
        <v>0</v>
      </c>
    </row>
    <row r="106" spans="1:20" ht="22.5" customHeight="1" x14ac:dyDescent="0.25">
      <c r="A106" s="234">
        <v>95</v>
      </c>
      <c r="B106" s="235" t="s">
        <v>1231</v>
      </c>
      <c r="C106" s="236">
        <f t="shared" si="4"/>
        <v>661879.47</v>
      </c>
      <c r="D106" s="236">
        <f t="shared" si="5"/>
        <v>458077.2</v>
      </c>
      <c r="E106" s="236">
        <v>458077.2</v>
      </c>
      <c r="F106" s="236">
        <v>0</v>
      </c>
      <c r="G106" s="236">
        <v>0</v>
      </c>
      <c r="H106" s="236">
        <v>0</v>
      </c>
      <c r="I106" s="236">
        <v>0</v>
      </c>
      <c r="J106" s="237">
        <v>0</v>
      </c>
      <c r="K106" s="236">
        <v>0</v>
      </c>
      <c r="L106" s="236">
        <v>0</v>
      </c>
      <c r="M106" s="236">
        <v>0</v>
      </c>
      <c r="N106" s="236">
        <v>0</v>
      </c>
      <c r="O106" s="236">
        <v>0</v>
      </c>
      <c r="P106" s="236">
        <v>203802.27</v>
      </c>
      <c r="Q106" s="236">
        <v>0</v>
      </c>
      <c r="R106" s="236">
        <v>0</v>
      </c>
      <c r="S106" s="236">
        <v>0</v>
      </c>
      <c r="T106" s="236">
        <v>0</v>
      </c>
    </row>
    <row r="107" spans="1:20" ht="22.5" customHeight="1" x14ac:dyDescent="0.25">
      <c r="A107" s="234">
        <v>96</v>
      </c>
      <c r="B107" s="235" t="s">
        <v>169</v>
      </c>
      <c r="C107" s="236">
        <f t="shared" si="4"/>
        <v>3707041.36</v>
      </c>
      <c r="D107" s="236">
        <f t="shared" si="5"/>
        <v>3707041.36</v>
      </c>
      <c r="E107" s="236">
        <v>0</v>
      </c>
      <c r="F107" s="236">
        <v>0</v>
      </c>
      <c r="G107" s="236">
        <v>1513648.8</v>
      </c>
      <c r="H107" s="236">
        <v>776328</v>
      </c>
      <c r="I107" s="236">
        <v>1417064.56</v>
      </c>
      <c r="J107" s="237">
        <v>0</v>
      </c>
      <c r="K107" s="236">
        <v>0</v>
      </c>
      <c r="L107" s="236">
        <v>0</v>
      </c>
      <c r="M107" s="236">
        <v>0</v>
      </c>
      <c r="N107" s="236">
        <v>0</v>
      </c>
      <c r="O107" s="236">
        <v>0</v>
      </c>
      <c r="P107" s="236">
        <v>0</v>
      </c>
      <c r="Q107" s="236">
        <v>0</v>
      </c>
      <c r="R107" s="236">
        <v>0</v>
      </c>
      <c r="S107" s="236">
        <v>0</v>
      </c>
      <c r="T107" s="236">
        <v>0</v>
      </c>
    </row>
    <row r="108" spans="1:20" ht="22.5" customHeight="1" x14ac:dyDescent="0.25">
      <c r="A108" s="234">
        <v>97</v>
      </c>
      <c r="B108" s="235" t="s">
        <v>170</v>
      </c>
      <c r="C108" s="236">
        <f t="shared" si="4"/>
        <v>96839.37</v>
      </c>
      <c r="D108" s="236">
        <f t="shared" si="5"/>
        <v>96839.37</v>
      </c>
      <c r="E108" s="236">
        <v>0</v>
      </c>
      <c r="F108" s="236">
        <v>0</v>
      </c>
      <c r="G108" s="236">
        <v>0</v>
      </c>
      <c r="H108" s="236">
        <v>0</v>
      </c>
      <c r="I108" s="236">
        <v>96839.37</v>
      </c>
      <c r="J108" s="237">
        <v>0</v>
      </c>
      <c r="K108" s="236">
        <v>0</v>
      </c>
      <c r="L108" s="236">
        <v>0</v>
      </c>
      <c r="M108" s="236">
        <v>0</v>
      </c>
      <c r="N108" s="236">
        <v>0</v>
      </c>
      <c r="O108" s="236">
        <v>0</v>
      </c>
      <c r="P108" s="236">
        <v>0</v>
      </c>
      <c r="Q108" s="236">
        <v>0</v>
      </c>
      <c r="R108" s="236">
        <v>0</v>
      </c>
      <c r="S108" s="236">
        <v>0</v>
      </c>
      <c r="T108" s="236">
        <v>0</v>
      </c>
    </row>
    <row r="109" spans="1:20" ht="22.5" customHeight="1" x14ac:dyDescent="0.25">
      <c r="A109" s="234">
        <v>98</v>
      </c>
      <c r="B109" s="235" t="s">
        <v>171</v>
      </c>
      <c r="C109" s="236">
        <f t="shared" si="4"/>
        <v>5802392.0900000008</v>
      </c>
      <c r="D109" s="236">
        <f t="shared" si="5"/>
        <v>0</v>
      </c>
      <c r="E109" s="236">
        <v>0</v>
      </c>
      <c r="F109" s="236">
        <v>0</v>
      </c>
      <c r="G109" s="236">
        <v>0</v>
      </c>
      <c r="H109" s="236">
        <v>0</v>
      </c>
      <c r="I109" s="236">
        <v>0</v>
      </c>
      <c r="J109" s="237">
        <v>0</v>
      </c>
      <c r="K109" s="236">
        <v>0</v>
      </c>
      <c r="L109" s="236">
        <v>5641807.4400000004</v>
      </c>
      <c r="M109" s="236">
        <v>0</v>
      </c>
      <c r="N109" s="236">
        <v>0</v>
      </c>
      <c r="O109" s="236">
        <v>0</v>
      </c>
      <c r="P109" s="236">
        <v>160584.65</v>
      </c>
      <c r="Q109" s="236">
        <v>0</v>
      </c>
      <c r="R109" s="236">
        <v>0</v>
      </c>
      <c r="S109" s="236">
        <v>0</v>
      </c>
      <c r="T109" s="236">
        <v>0</v>
      </c>
    </row>
    <row r="110" spans="1:20" ht="22.5" customHeight="1" x14ac:dyDescent="0.25">
      <c r="A110" s="234">
        <v>99</v>
      </c>
      <c r="B110" s="235" t="s">
        <v>172</v>
      </c>
      <c r="C110" s="236">
        <f t="shared" si="4"/>
        <v>5567218.2400000002</v>
      </c>
      <c r="D110" s="236">
        <f t="shared" si="5"/>
        <v>0</v>
      </c>
      <c r="E110" s="236">
        <v>0</v>
      </c>
      <c r="F110" s="236">
        <v>0</v>
      </c>
      <c r="G110" s="236">
        <v>0</v>
      </c>
      <c r="H110" s="236">
        <v>0</v>
      </c>
      <c r="I110" s="236">
        <v>0</v>
      </c>
      <c r="J110" s="237">
        <v>0</v>
      </c>
      <c r="K110" s="236">
        <v>0</v>
      </c>
      <c r="L110" s="236">
        <v>5405565.7400000002</v>
      </c>
      <c r="M110" s="236">
        <v>0</v>
      </c>
      <c r="N110" s="236">
        <v>0</v>
      </c>
      <c r="O110" s="236">
        <v>0</v>
      </c>
      <c r="P110" s="236">
        <v>161652.5</v>
      </c>
      <c r="Q110" s="236">
        <v>0</v>
      </c>
      <c r="R110" s="236">
        <v>0</v>
      </c>
      <c r="S110" s="236">
        <v>0</v>
      </c>
      <c r="T110" s="236">
        <v>0</v>
      </c>
    </row>
    <row r="111" spans="1:20" ht="22.5" customHeight="1" x14ac:dyDescent="0.25">
      <c r="A111" s="234">
        <v>100</v>
      </c>
      <c r="B111" s="235" t="s">
        <v>173</v>
      </c>
      <c r="C111" s="236">
        <f t="shared" si="4"/>
        <v>2685005.41</v>
      </c>
      <c r="D111" s="236">
        <f t="shared" si="5"/>
        <v>0</v>
      </c>
      <c r="E111" s="236">
        <v>0</v>
      </c>
      <c r="F111" s="236">
        <v>0</v>
      </c>
      <c r="G111" s="236">
        <v>0</v>
      </c>
      <c r="H111" s="236">
        <v>0</v>
      </c>
      <c r="I111" s="236">
        <v>0</v>
      </c>
      <c r="J111" s="237">
        <v>0</v>
      </c>
      <c r="K111" s="236">
        <v>0</v>
      </c>
      <c r="L111" s="236">
        <v>2685005.41</v>
      </c>
      <c r="M111" s="236">
        <v>0</v>
      </c>
      <c r="N111" s="236">
        <v>0</v>
      </c>
      <c r="O111" s="236">
        <v>0</v>
      </c>
      <c r="P111" s="236">
        <v>0</v>
      </c>
      <c r="Q111" s="236">
        <v>0</v>
      </c>
      <c r="R111" s="236">
        <v>0</v>
      </c>
      <c r="S111" s="236">
        <v>0</v>
      </c>
      <c r="T111" s="236">
        <v>0</v>
      </c>
    </row>
    <row r="112" spans="1:20" ht="22.5" customHeight="1" x14ac:dyDescent="0.25">
      <c r="A112" s="234">
        <v>101</v>
      </c>
      <c r="B112" s="235" t="s">
        <v>174</v>
      </c>
      <c r="C112" s="236">
        <f t="shared" si="4"/>
        <v>57200.4</v>
      </c>
      <c r="D112" s="236">
        <f t="shared" si="5"/>
        <v>57200.4</v>
      </c>
      <c r="E112" s="236">
        <v>0</v>
      </c>
      <c r="F112" s="236">
        <v>0</v>
      </c>
      <c r="G112" s="236">
        <v>0</v>
      </c>
      <c r="H112" s="236">
        <v>57200.4</v>
      </c>
      <c r="I112" s="236">
        <v>0</v>
      </c>
      <c r="J112" s="237">
        <v>0</v>
      </c>
      <c r="K112" s="236">
        <v>0</v>
      </c>
      <c r="L112" s="236">
        <v>0</v>
      </c>
      <c r="M112" s="236">
        <v>0</v>
      </c>
      <c r="N112" s="236">
        <v>0</v>
      </c>
      <c r="O112" s="236">
        <v>0</v>
      </c>
      <c r="P112" s="236">
        <v>0</v>
      </c>
      <c r="Q112" s="236">
        <v>0</v>
      </c>
      <c r="R112" s="236">
        <v>0</v>
      </c>
      <c r="S112" s="236">
        <v>0</v>
      </c>
      <c r="T112" s="236">
        <v>0</v>
      </c>
    </row>
    <row r="113" spans="1:20" ht="22.5" customHeight="1" x14ac:dyDescent="0.25">
      <c r="A113" s="234">
        <v>102</v>
      </c>
      <c r="B113" s="235" t="s">
        <v>175</v>
      </c>
      <c r="C113" s="236">
        <f t="shared" si="4"/>
        <v>854944</v>
      </c>
      <c r="D113" s="236">
        <f t="shared" si="5"/>
        <v>854944</v>
      </c>
      <c r="E113" s="236">
        <v>0</v>
      </c>
      <c r="F113" s="236">
        <v>0</v>
      </c>
      <c r="G113" s="236">
        <v>854944</v>
      </c>
      <c r="H113" s="236">
        <v>0</v>
      </c>
      <c r="I113" s="236">
        <v>0</v>
      </c>
      <c r="J113" s="237">
        <v>0</v>
      </c>
      <c r="K113" s="236">
        <v>0</v>
      </c>
      <c r="L113" s="236">
        <v>0</v>
      </c>
      <c r="M113" s="236">
        <v>0</v>
      </c>
      <c r="N113" s="236">
        <v>0</v>
      </c>
      <c r="O113" s="236">
        <v>0</v>
      </c>
      <c r="P113" s="236">
        <v>0</v>
      </c>
      <c r="Q113" s="236">
        <v>0</v>
      </c>
      <c r="R113" s="236">
        <v>0</v>
      </c>
      <c r="S113" s="236">
        <v>0</v>
      </c>
      <c r="T113" s="236">
        <v>0</v>
      </c>
    </row>
    <row r="114" spans="1:20" ht="22.5" customHeight="1" x14ac:dyDescent="0.25">
      <c r="A114" s="234">
        <v>103</v>
      </c>
      <c r="B114" s="235" t="s">
        <v>1232</v>
      </c>
      <c r="C114" s="236">
        <f t="shared" si="4"/>
        <v>100510.76</v>
      </c>
      <c r="D114" s="236">
        <f t="shared" si="5"/>
        <v>0</v>
      </c>
      <c r="E114" s="236">
        <v>0</v>
      </c>
      <c r="F114" s="236">
        <v>0</v>
      </c>
      <c r="G114" s="236">
        <v>0</v>
      </c>
      <c r="H114" s="236">
        <v>0</v>
      </c>
      <c r="I114" s="236">
        <v>0</v>
      </c>
      <c r="J114" s="237">
        <v>0</v>
      </c>
      <c r="K114" s="236">
        <v>0</v>
      </c>
      <c r="L114" s="236">
        <v>0</v>
      </c>
      <c r="M114" s="236">
        <v>0</v>
      </c>
      <c r="N114" s="236">
        <v>0</v>
      </c>
      <c r="O114" s="236">
        <v>0</v>
      </c>
      <c r="P114" s="236">
        <v>100510.76</v>
      </c>
      <c r="Q114" s="236">
        <v>0</v>
      </c>
      <c r="R114" s="236">
        <v>0</v>
      </c>
      <c r="S114" s="236">
        <v>0</v>
      </c>
      <c r="T114" s="236">
        <v>0</v>
      </c>
    </row>
    <row r="115" spans="1:20" ht="22.5" customHeight="1" x14ac:dyDescent="0.25">
      <c r="A115" s="234">
        <v>104</v>
      </c>
      <c r="B115" s="235" t="s">
        <v>178</v>
      </c>
      <c r="C115" s="236">
        <f t="shared" si="4"/>
        <v>1590000</v>
      </c>
      <c r="D115" s="236">
        <f t="shared" si="5"/>
        <v>0</v>
      </c>
      <c r="E115" s="236">
        <v>0</v>
      </c>
      <c r="F115" s="236">
        <v>0</v>
      </c>
      <c r="G115" s="236">
        <v>0</v>
      </c>
      <c r="H115" s="236">
        <v>0</v>
      </c>
      <c r="I115" s="236">
        <v>0</v>
      </c>
      <c r="J115" s="237">
        <v>0</v>
      </c>
      <c r="K115" s="236">
        <v>0</v>
      </c>
      <c r="L115" s="236">
        <v>0</v>
      </c>
      <c r="M115" s="236">
        <v>0</v>
      </c>
      <c r="N115" s="236">
        <v>1590000</v>
      </c>
      <c r="O115" s="236">
        <v>0</v>
      </c>
      <c r="P115" s="236">
        <v>0</v>
      </c>
      <c r="Q115" s="236">
        <v>0</v>
      </c>
      <c r="R115" s="236">
        <v>0</v>
      </c>
      <c r="S115" s="236">
        <v>0</v>
      </c>
      <c r="T115" s="236">
        <v>0</v>
      </c>
    </row>
    <row r="116" spans="1:20" ht="22.5" customHeight="1" x14ac:dyDescent="0.25">
      <c r="A116" s="234">
        <v>105</v>
      </c>
      <c r="B116" s="235" t="s">
        <v>179</v>
      </c>
      <c r="C116" s="236">
        <f t="shared" si="4"/>
        <v>1381798.8</v>
      </c>
      <c r="D116" s="236">
        <f t="shared" si="5"/>
        <v>1381798.8</v>
      </c>
      <c r="E116" s="236">
        <v>0</v>
      </c>
      <c r="F116" s="236">
        <v>1381798.8</v>
      </c>
      <c r="G116" s="236">
        <v>0</v>
      </c>
      <c r="H116" s="236">
        <v>0</v>
      </c>
      <c r="I116" s="236">
        <v>0</v>
      </c>
      <c r="J116" s="237">
        <v>0</v>
      </c>
      <c r="K116" s="236">
        <v>0</v>
      </c>
      <c r="L116" s="236">
        <v>0</v>
      </c>
      <c r="M116" s="236">
        <v>0</v>
      </c>
      <c r="N116" s="236">
        <v>0</v>
      </c>
      <c r="O116" s="236">
        <v>0</v>
      </c>
      <c r="P116" s="236">
        <v>0</v>
      </c>
      <c r="Q116" s="236">
        <v>0</v>
      </c>
      <c r="R116" s="236">
        <v>0</v>
      </c>
      <c r="S116" s="236">
        <v>0</v>
      </c>
      <c r="T116" s="236">
        <v>0</v>
      </c>
    </row>
    <row r="117" spans="1:20" ht="22.5" customHeight="1" x14ac:dyDescent="0.25">
      <c r="A117" s="234">
        <v>106</v>
      </c>
      <c r="B117" s="235" t="s">
        <v>181</v>
      </c>
      <c r="C117" s="236">
        <f t="shared" si="4"/>
        <v>2580769.2800000003</v>
      </c>
      <c r="D117" s="236">
        <f t="shared" si="5"/>
        <v>2580769.2800000003</v>
      </c>
      <c r="E117" s="236">
        <v>0</v>
      </c>
      <c r="F117" s="236">
        <v>1807426.75</v>
      </c>
      <c r="G117" s="236">
        <v>0</v>
      </c>
      <c r="H117" s="236">
        <v>773342.53</v>
      </c>
      <c r="I117" s="236">
        <v>0</v>
      </c>
      <c r="J117" s="237">
        <v>0</v>
      </c>
      <c r="K117" s="236">
        <v>0</v>
      </c>
      <c r="L117" s="236">
        <v>0</v>
      </c>
      <c r="M117" s="236">
        <v>0</v>
      </c>
      <c r="N117" s="236">
        <v>0</v>
      </c>
      <c r="O117" s="236">
        <v>0</v>
      </c>
      <c r="P117" s="236">
        <v>0</v>
      </c>
      <c r="Q117" s="236">
        <v>0</v>
      </c>
      <c r="R117" s="236">
        <v>0</v>
      </c>
      <c r="S117" s="236">
        <v>0</v>
      </c>
      <c r="T117" s="236">
        <v>0</v>
      </c>
    </row>
    <row r="118" spans="1:20" ht="22.5" customHeight="1" x14ac:dyDescent="0.25">
      <c r="A118" s="234">
        <v>107</v>
      </c>
      <c r="B118" s="235" t="s">
        <v>1233</v>
      </c>
      <c r="C118" s="236">
        <f t="shared" si="4"/>
        <v>3364687.96</v>
      </c>
      <c r="D118" s="236">
        <f t="shared" si="5"/>
        <v>486307.8</v>
      </c>
      <c r="E118" s="236">
        <v>486307.8</v>
      </c>
      <c r="F118" s="236">
        <v>0</v>
      </c>
      <c r="G118" s="236">
        <v>0</v>
      </c>
      <c r="H118" s="236">
        <v>0</v>
      </c>
      <c r="I118" s="236">
        <v>0</v>
      </c>
      <c r="J118" s="237">
        <v>0</v>
      </c>
      <c r="K118" s="236">
        <v>0</v>
      </c>
      <c r="L118" s="236">
        <v>0</v>
      </c>
      <c r="M118" s="236">
        <v>0</v>
      </c>
      <c r="N118" s="236">
        <v>2725928.4</v>
      </c>
      <c r="O118" s="236">
        <v>0</v>
      </c>
      <c r="P118" s="236">
        <v>152451.76</v>
      </c>
      <c r="Q118" s="236">
        <v>0</v>
      </c>
      <c r="R118" s="236">
        <v>0</v>
      </c>
      <c r="S118" s="236">
        <v>0</v>
      </c>
      <c r="T118" s="236">
        <v>0</v>
      </c>
    </row>
    <row r="119" spans="1:20" ht="22.5" customHeight="1" x14ac:dyDescent="0.25">
      <c r="A119" s="234">
        <v>108</v>
      </c>
      <c r="B119" s="235" t="s">
        <v>1234</v>
      </c>
      <c r="C119" s="236">
        <f t="shared" si="4"/>
        <v>5976181.0099999998</v>
      </c>
      <c r="D119" s="236">
        <f t="shared" si="5"/>
        <v>0</v>
      </c>
      <c r="E119" s="236">
        <v>0</v>
      </c>
      <c r="F119" s="236">
        <v>0</v>
      </c>
      <c r="G119" s="236">
        <v>0</v>
      </c>
      <c r="H119" s="236">
        <v>0</v>
      </c>
      <c r="I119" s="236">
        <v>0</v>
      </c>
      <c r="J119" s="237">
        <v>0</v>
      </c>
      <c r="K119" s="236">
        <v>0</v>
      </c>
      <c r="L119" s="236">
        <v>5800630.6799999997</v>
      </c>
      <c r="M119" s="236">
        <v>0</v>
      </c>
      <c r="N119" s="236">
        <v>0</v>
      </c>
      <c r="O119" s="236">
        <v>0</v>
      </c>
      <c r="P119" s="236">
        <v>175550.33</v>
      </c>
      <c r="Q119" s="236">
        <v>0</v>
      </c>
      <c r="R119" s="236">
        <v>0</v>
      </c>
      <c r="S119" s="236">
        <v>0</v>
      </c>
      <c r="T119" s="236">
        <v>0</v>
      </c>
    </row>
    <row r="120" spans="1:20" ht="22.5" customHeight="1" x14ac:dyDescent="0.25">
      <c r="A120" s="234">
        <v>109</v>
      </c>
      <c r="B120" s="235" t="s">
        <v>1235</v>
      </c>
      <c r="C120" s="236">
        <f t="shared" si="4"/>
        <v>100963.26</v>
      </c>
      <c r="D120" s="236">
        <f t="shared" si="5"/>
        <v>0</v>
      </c>
      <c r="E120" s="236">
        <v>0</v>
      </c>
      <c r="F120" s="236">
        <v>0</v>
      </c>
      <c r="G120" s="236">
        <v>0</v>
      </c>
      <c r="H120" s="236">
        <v>0</v>
      </c>
      <c r="I120" s="236">
        <v>0</v>
      </c>
      <c r="J120" s="237">
        <v>0</v>
      </c>
      <c r="K120" s="236">
        <v>0</v>
      </c>
      <c r="L120" s="236">
        <v>0</v>
      </c>
      <c r="M120" s="236">
        <v>0</v>
      </c>
      <c r="N120" s="236">
        <v>0</v>
      </c>
      <c r="O120" s="236">
        <v>0</v>
      </c>
      <c r="P120" s="236">
        <v>100963.26</v>
      </c>
      <c r="Q120" s="236">
        <v>0</v>
      </c>
      <c r="R120" s="236">
        <v>0</v>
      </c>
      <c r="S120" s="236">
        <v>0</v>
      </c>
      <c r="T120" s="236">
        <v>0</v>
      </c>
    </row>
    <row r="121" spans="1:20" ht="22.5" customHeight="1" x14ac:dyDescent="0.25">
      <c r="A121" s="234">
        <v>110</v>
      </c>
      <c r="B121" s="235" t="s">
        <v>187</v>
      </c>
      <c r="C121" s="236">
        <f t="shared" si="4"/>
        <v>2685005.41</v>
      </c>
      <c r="D121" s="236">
        <f t="shared" si="5"/>
        <v>0</v>
      </c>
      <c r="E121" s="236">
        <v>0</v>
      </c>
      <c r="F121" s="236">
        <v>0</v>
      </c>
      <c r="G121" s="236">
        <v>0</v>
      </c>
      <c r="H121" s="236">
        <v>0</v>
      </c>
      <c r="I121" s="236">
        <v>0</v>
      </c>
      <c r="J121" s="237">
        <v>0</v>
      </c>
      <c r="K121" s="236">
        <v>0</v>
      </c>
      <c r="L121" s="236">
        <v>2685005.41</v>
      </c>
      <c r="M121" s="236">
        <v>0</v>
      </c>
      <c r="N121" s="236">
        <v>0</v>
      </c>
      <c r="O121" s="236">
        <v>0</v>
      </c>
      <c r="P121" s="236">
        <v>0</v>
      </c>
      <c r="Q121" s="236">
        <v>0</v>
      </c>
      <c r="R121" s="236">
        <v>0</v>
      </c>
      <c r="S121" s="236">
        <v>0</v>
      </c>
      <c r="T121" s="236">
        <v>0</v>
      </c>
    </row>
    <row r="122" spans="1:20" ht="22.5" customHeight="1" x14ac:dyDescent="0.25">
      <c r="A122" s="234">
        <v>111</v>
      </c>
      <c r="B122" s="235" t="s">
        <v>188</v>
      </c>
      <c r="C122" s="236">
        <f t="shared" si="4"/>
        <v>1564928.96</v>
      </c>
      <c r="D122" s="236">
        <f t="shared" si="5"/>
        <v>1564928.96</v>
      </c>
      <c r="E122" s="236">
        <v>0</v>
      </c>
      <c r="F122" s="236">
        <v>1564928.96</v>
      </c>
      <c r="G122" s="236">
        <v>0</v>
      </c>
      <c r="H122" s="236">
        <v>0</v>
      </c>
      <c r="I122" s="236">
        <v>0</v>
      </c>
      <c r="J122" s="237">
        <v>0</v>
      </c>
      <c r="K122" s="236">
        <v>0</v>
      </c>
      <c r="L122" s="236">
        <v>0</v>
      </c>
      <c r="M122" s="236">
        <v>0</v>
      </c>
      <c r="N122" s="236">
        <v>0</v>
      </c>
      <c r="O122" s="236">
        <v>0</v>
      </c>
      <c r="P122" s="236">
        <v>0</v>
      </c>
      <c r="Q122" s="236">
        <v>0</v>
      </c>
      <c r="R122" s="236">
        <v>0</v>
      </c>
      <c r="S122" s="236">
        <v>0</v>
      </c>
      <c r="T122" s="236">
        <v>0</v>
      </c>
    </row>
    <row r="123" spans="1:20" ht="22.5" customHeight="1" x14ac:dyDescent="0.25">
      <c r="A123" s="234">
        <v>112</v>
      </c>
      <c r="B123" s="235" t="s">
        <v>1236</v>
      </c>
      <c r="C123" s="236">
        <f t="shared" si="4"/>
        <v>3791240.85</v>
      </c>
      <c r="D123" s="236">
        <f t="shared" si="5"/>
        <v>3791240.85</v>
      </c>
      <c r="E123" s="236">
        <v>0</v>
      </c>
      <c r="F123" s="236">
        <v>3423842.85</v>
      </c>
      <c r="G123" s="236">
        <v>0</v>
      </c>
      <c r="H123" s="236">
        <v>0</v>
      </c>
      <c r="I123" s="236">
        <v>367398</v>
      </c>
      <c r="J123" s="237">
        <v>0</v>
      </c>
      <c r="K123" s="236">
        <v>0</v>
      </c>
      <c r="L123" s="236">
        <v>0</v>
      </c>
      <c r="M123" s="236">
        <v>0</v>
      </c>
      <c r="N123" s="236">
        <v>0</v>
      </c>
      <c r="O123" s="236">
        <v>0</v>
      </c>
      <c r="P123" s="236">
        <v>0</v>
      </c>
      <c r="Q123" s="236">
        <v>0</v>
      </c>
      <c r="R123" s="236">
        <v>0</v>
      </c>
      <c r="S123" s="236">
        <v>0</v>
      </c>
      <c r="T123" s="236">
        <v>0</v>
      </c>
    </row>
    <row r="124" spans="1:20" ht="22.5" customHeight="1" x14ac:dyDescent="0.25">
      <c r="A124" s="234">
        <v>113</v>
      </c>
      <c r="B124" s="235" t="s">
        <v>1237</v>
      </c>
      <c r="C124" s="236">
        <f t="shared" si="4"/>
        <v>981848.31</v>
      </c>
      <c r="D124" s="236">
        <f t="shared" si="5"/>
        <v>552603.6</v>
      </c>
      <c r="E124" s="236">
        <v>0</v>
      </c>
      <c r="F124" s="236">
        <v>0</v>
      </c>
      <c r="G124" s="236">
        <v>552603.6</v>
      </c>
      <c r="H124" s="236">
        <v>0</v>
      </c>
      <c r="I124" s="236">
        <v>0</v>
      </c>
      <c r="J124" s="237">
        <v>0</v>
      </c>
      <c r="K124" s="236">
        <v>0</v>
      </c>
      <c r="L124" s="236">
        <v>0</v>
      </c>
      <c r="M124" s="236">
        <v>0</v>
      </c>
      <c r="N124" s="236">
        <v>0</v>
      </c>
      <c r="O124" s="236">
        <v>0</v>
      </c>
      <c r="P124" s="236">
        <v>429244.71</v>
      </c>
      <c r="Q124" s="236">
        <v>0</v>
      </c>
      <c r="R124" s="236">
        <v>0</v>
      </c>
      <c r="S124" s="236">
        <v>0</v>
      </c>
      <c r="T124" s="236">
        <v>0</v>
      </c>
    </row>
    <row r="125" spans="1:20" ht="22.5" customHeight="1" x14ac:dyDescent="0.25">
      <c r="A125" s="234">
        <v>114</v>
      </c>
      <c r="B125" s="235" t="s">
        <v>192</v>
      </c>
      <c r="C125" s="236">
        <f t="shared" si="4"/>
        <v>1876430</v>
      </c>
      <c r="D125" s="236">
        <f t="shared" si="5"/>
        <v>1876430</v>
      </c>
      <c r="E125" s="236">
        <v>1876430</v>
      </c>
      <c r="F125" s="236">
        <v>0</v>
      </c>
      <c r="G125" s="236">
        <v>0</v>
      </c>
      <c r="H125" s="236">
        <v>0</v>
      </c>
      <c r="I125" s="236">
        <v>0</v>
      </c>
      <c r="J125" s="237">
        <v>0</v>
      </c>
      <c r="K125" s="236">
        <v>0</v>
      </c>
      <c r="L125" s="236">
        <v>0</v>
      </c>
      <c r="M125" s="236">
        <v>0</v>
      </c>
      <c r="N125" s="236">
        <v>0</v>
      </c>
      <c r="O125" s="236">
        <v>0</v>
      </c>
      <c r="P125" s="236">
        <v>0</v>
      </c>
      <c r="Q125" s="236">
        <v>0</v>
      </c>
      <c r="R125" s="236">
        <v>0</v>
      </c>
      <c r="S125" s="236">
        <v>0</v>
      </c>
      <c r="T125" s="236">
        <v>0</v>
      </c>
    </row>
    <row r="126" spans="1:20" ht="22.5" customHeight="1" x14ac:dyDescent="0.25">
      <c r="A126" s="234">
        <v>115</v>
      </c>
      <c r="B126" s="235" t="s">
        <v>193</v>
      </c>
      <c r="C126" s="236">
        <f t="shared" si="4"/>
        <v>485520</v>
      </c>
      <c r="D126" s="236">
        <f t="shared" si="5"/>
        <v>0</v>
      </c>
      <c r="E126" s="236">
        <v>0</v>
      </c>
      <c r="F126" s="236">
        <v>0</v>
      </c>
      <c r="G126" s="236">
        <v>0</v>
      </c>
      <c r="H126" s="236">
        <v>0</v>
      </c>
      <c r="I126" s="236">
        <v>0</v>
      </c>
      <c r="J126" s="237">
        <v>0</v>
      </c>
      <c r="K126" s="236">
        <v>0</v>
      </c>
      <c r="L126" s="236">
        <v>0</v>
      </c>
      <c r="M126" s="236">
        <v>0</v>
      </c>
      <c r="N126" s="236">
        <v>485520</v>
      </c>
      <c r="O126" s="236">
        <v>0</v>
      </c>
      <c r="P126" s="236">
        <v>0</v>
      </c>
      <c r="Q126" s="236">
        <v>0</v>
      </c>
      <c r="R126" s="236">
        <v>0</v>
      </c>
      <c r="S126" s="236">
        <v>0</v>
      </c>
      <c r="T126" s="236">
        <v>0</v>
      </c>
    </row>
    <row r="127" spans="1:20" ht="22.5" customHeight="1" x14ac:dyDescent="0.25">
      <c r="A127" s="234">
        <v>116</v>
      </c>
      <c r="B127" s="235" t="s">
        <v>194</v>
      </c>
      <c r="C127" s="236">
        <f t="shared" si="4"/>
        <v>1256269.2</v>
      </c>
      <c r="D127" s="236">
        <f t="shared" si="5"/>
        <v>1256269.2</v>
      </c>
      <c r="E127" s="236">
        <v>1256269.2</v>
      </c>
      <c r="F127" s="236">
        <v>0</v>
      </c>
      <c r="G127" s="236">
        <v>0</v>
      </c>
      <c r="H127" s="236">
        <v>0</v>
      </c>
      <c r="I127" s="236">
        <v>0</v>
      </c>
      <c r="J127" s="237">
        <v>0</v>
      </c>
      <c r="K127" s="236">
        <v>0</v>
      </c>
      <c r="L127" s="236">
        <v>0</v>
      </c>
      <c r="M127" s="236">
        <v>0</v>
      </c>
      <c r="N127" s="236">
        <v>0</v>
      </c>
      <c r="O127" s="236">
        <v>0</v>
      </c>
      <c r="P127" s="236">
        <v>0</v>
      </c>
      <c r="Q127" s="236">
        <v>0</v>
      </c>
      <c r="R127" s="236">
        <v>0</v>
      </c>
      <c r="S127" s="236">
        <v>0</v>
      </c>
      <c r="T127" s="236">
        <v>0</v>
      </c>
    </row>
    <row r="128" spans="1:20" ht="22.5" customHeight="1" x14ac:dyDescent="0.25">
      <c r="A128" s="234">
        <v>117</v>
      </c>
      <c r="B128" s="235" t="s">
        <v>195</v>
      </c>
      <c r="C128" s="236">
        <f t="shared" si="4"/>
        <v>1525666</v>
      </c>
      <c r="D128" s="236">
        <f t="shared" si="5"/>
        <v>0</v>
      </c>
      <c r="E128" s="236">
        <v>0</v>
      </c>
      <c r="F128" s="236">
        <v>0</v>
      </c>
      <c r="G128" s="236">
        <v>0</v>
      </c>
      <c r="H128" s="236">
        <v>0</v>
      </c>
      <c r="I128" s="236">
        <v>0</v>
      </c>
      <c r="J128" s="237">
        <v>0</v>
      </c>
      <c r="K128" s="236">
        <v>0</v>
      </c>
      <c r="L128" s="236">
        <v>0</v>
      </c>
      <c r="M128" s="236">
        <v>0</v>
      </c>
      <c r="N128" s="236">
        <v>900000</v>
      </c>
      <c r="O128" s="236">
        <v>625666</v>
      </c>
      <c r="P128" s="236">
        <v>0</v>
      </c>
      <c r="Q128" s="236">
        <v>0</v>
      </c>
      <c r="R128" s="236">
        <v>0</v>
      </c>
      <c r="S128" s="236">
        <v>0</v>
      </c>
      <c r="T128" s="236">
        <v>0</v>
      </c>
    </row>
    <row r="129" spans="1:43" ht="22.5" customHeight="1" x14ac:dyDescent="0.25">
      <c r="A129" s="234">
        <v>118</v>
      </c>
      <c r="B129" s="235" t="s">
        <v>1238</v>
      </c>
      <c r="C129" s="236">
        <f t="shared" si="4"/>
        <v>6575094.3899999997</v>
      </c>
      <c r="D129" s="236">
        <f t="shared" si="5"/>
        <v>6233577.5999999996</v>
      </c>
      <c r="E129" s="236">
        <v>0</v>
      </c>
      <c r="F129" s="236">
        <v>6233577.5999999996</v>
      </c>
      <c r="G129" s="236">
        <v>0</v>
      </c>
      <c r="H129" s="236">
        <v>0</v>
      </c>
      <c r="I129" s="236">
        <v>0</v>
      </c>
      <c r="J129" s="237">
        <v>0</v>
      </c>
      <c r="K129" s="236">
        <v>0</v>
      </c>
      <c r="L129" s="236">
        <v>0</v>
      </c>
      <c r="M129" s="236">
        <v>0</v>
      </c>
      <c r="N129" s="236">
        <v>0</v>
      </c>
      <c r="O129" s="236">
        <v>0</v>
      </c>
      <c r="P129" s="236">
        <v>341516.79</v>
      </c>
      <c r="Q129" s="236">
        <v>0</v>
      </c>
      <c r="R129" s="236">
        <v>0</v>
      </c>
      <c r="S129" s="236">
        <v>0</v>
      </c>
      <c r="T129" s="236">
        <v>0</v>
      </c>
    </row>
    <row r="130" spans="1:43" ht="22.5" customHeight="1" x14ac:dyDescent="0.25">
      <c r="A130" s="234">
        <v>119</v>
      </c>
      <c r="B130" s="235" t="s">
        <v>1239</v>
      </c>
      <c r="C130" s="236">
        <f t="shared" si="4"/>
        <v>195021.44</v>
      </c>
      <c r="D130" s="236">
        <f t="shared" si="5"/>
        <v>0</v>
      </c>
      <c r="E130" s="236">
        <v>0</v>
      </c>
      <c r="F130" s="236">
        <v>0</v>
      </c>
      <c r="G130" s="236">
        <v>0</v>
      </c>
      <c r="H130" s="236">
        <v>0</v>
      </c>
      <c r="I130" s="236">
        <v>0</v>
      </c>
      <c r="J130" s="237">
        <v>0</v>
      </c>
      <c r="K130" s="236">
        <v>0</v>
      </c>
      <c r="L130" s="236">
        <v>0</v>
      </c>
      <c r="M130" s="236">
        <v>0</v>
      </c>
      <c r="N130" s="236">
        <v>0</v>
      </c>
      <c r="O130" s="236">
        <v>0</v>
      </c>
      <c r="P130" s="236">
        <v>195021.44</v>
      </c>
      <c r="Q130" s="236">
        <v>0</v>
      </c>
      <c r="R130" s="236">
        <v>0</v>
      </c>
      <c r="S130" s="236">
        <v>0</v>
      </c>
      <c r="T130" s="236">
        <v>0</v>
      </c>
    </row>
    <row r="131" spans="1:43" ht="22.5" customHeight="1" x14ac:dyDescent="0.25">
      <c r="A131" s="234">
        <v>120</v>
      </c>
      <c r="B131" s="235" t="s">
        <v>199</v>
      </c>
      <c r="C131" s="236">
        <f t="shared" si="4"/>
        <v>548612.81000000006</v>
      </c>
      <c r="D131" s="236">
        <f t="shared" si="5"/>
        <v>548612.81000000006</v>
      </c>
      <c r="E131" s="236">
        <v>0</v>
      </c>
      <c r="F131" s="236">
        <v>548612.81000000006</v>
      </c>
      <c r="G131" s="236">
        <v>0</v>
      </c>
      <c r="H131" s="236">
        <v>0</v>
      </c>
      <c r="I131" s="236">
        <v>0</v>
      </c>
      <c r="J131" s="237">
        <v>0</v>
      </c>
      <c r="K131" s="236">
        <v>0</v>
      </c>
      <c r="L131" s="236">
        <v>0</v>
      </c>
      <c r="M131" s="236">
        <v>0</v>
      </c>
      <c r="N131" s="236">
        <v>0</v>
      </c>
      <c r="O131" s="236">
        <v>0</v>
      </c>
      <c r="P131" s="236">
        <v>0</v>
      </c>
      <c r="Q131" s="236">
        <v>0</v>
      </c>
      <c r="R131" s="236">
        <v>0</v>
      </c>
      <c r="S131" s="236">
        <v>0</v>
      </c>
      <c r="T131" s="236">
        <v>0</v>
      </c>
    </row>
    <row r="132" spans="1:43" ht="22.5" customHeight="1" x14ac:dyDescent="0.25">
      <c r="A132" s="234">
        <v>121</v>
      </c>
      <c r="B132" s="235" t="s">
        <v>200</v>
      </c>
      <c r="C132" s="236">
        <f t="shared" si="4"/>
        <v>7401997.2000000002</v>
      </c>
      <c r="D132" s="236">
        <f t="shared" si="5"/>
        <v>0</v>
      </c>
      <c r="E132" s="236">
        <v>0</v>
      </c>
      <c r="F132" s="236">
        <v>0</v>
      </c>
      <c r="G132" s="236">
        <v>0</v>
      </c>
      <c r="H132" s="236">
        <v>0</v>
      </c>
      <c r="I132" s="236">
        <v>0</v>
      </c>
      <c r="J132" s="237">
        <v>0</v>
      </c>
      <c r="K132" s="236">
        <v>0</v>
      </c>
      <c r="L132" s="236">
        <v>7401997.2000000002</v>
      </c>
      <c r="M132" s="236">
        <v>0</v>
      </c>
      <c r="N132" s="236">
        <v>0</v>
      </c>
      <c r="O132" s="236">
        <v>0</v>
      </c>
      <c r="P132" s="236">
        <v>0</v>
      </c>
      <c r="Q132" s="236">
        <v>0</v>
      </c>
      <c r="R132" s="236">
        <v>0</v>
      </c>
      <c r="S132" s="236">
        <v>0</v>
      </c>
      <c r="T132" s="236">
        <v>0</v>
      </c>
    </row>
    <row r="133" spans="1:43" ht="22.5" customHeight="1" x14ac:dyDescent="0.25">
      <c r="A133" s="234">
        <v>122</v>
      </c>
      <c r="B133" s="235" t="s">
        <v>201</v>
      </c>
      <c r="C133" s="236">
        <f t="shared" si="4"/>
        <v>10371668.4</v>
      </c>
      <c r="D133" s="236">
        <f t="shared" si="5"/>
        <v>0</v>
      </c>
      <c r="E133" s="236">
        <v>0</v>
      </c>
      <c r="F133" s="236">
        <v>0</v>
      </c>
      <c r="G133" s="236">
        <v>0</v>
      </c>
      <c r="H133" s="236">
        <v>0</v>
      </c>
      <c r="I133" s="236">
        <v>0</v>
      </c>
      <c r="J133" s="237">
        <v>0</v>
      </c>
      <c r="K133" s="236">
        <v>0</v>
      </c>
      <c r="L133" s="236">
        <v>0</v>
      </c>
      <c r="M133" s="236">
        <v>0</v>
      </c>
      <c r="N133" s="236">
        <v>0</v>
      </c>
      <c r="O133" s="236">
        <v>0</v>
      </c>
      <c r="P133" s="236">
        <v>0</v>
      </c>
      <c r="Q133" s="236">
        <v>0</v>
      </c>
      <c r="R133" s="236">
        <v>0</v>
      </c>
      <c r="S133" s="236">
        <v>10371668.4</v>
      </c>
      <c r="T133" s="236">
        <v>0</v>
      </c>
    </row>
    <row r="134" spans="1:43" ht="22.5" customHeight="1" x14ac:dyDescent="0.25">
      <c r="A134" s="234">
        <v>123</v>
      </c>
      <c r="B134" s="235" t="s">
        <v>202</v>
      </c>
      <c r="C134" s="236">
        <f t="shared" si="4"/>
        <v>2903566</v>
      </c>
      <c r="D134" s="236">
        <f t="shared" si="5"/>
        <v>2200066</v>
      </c>
      <c r="E134" s="236">
        <v>2200066</v>
      </c>
      <c r="F134" s="236">
        <v>0</v>
      </c>
      <c r="G134" s="236">
        <v>0</v>
      </c>
      <c r="H134" s="236">
        <v>0</v>
      </c>
      <c r="I134" s="236">
        <v>0</v>
      </c>
      <c r="J134" s="237">
        <v>0</v>
      </c>
      <c r="K134" s="236">
        <v>0</v>
      </c>
      <c r="L134" s="236">
        <v>0</v>
      </c>
      <c r="M134" s="236">
        <v>0</v>
      </c>
      <c r="N134" s="236">
        <v>703500</v>
      </c>
      <c r="O134" s="236">
        <v>0</v>
      </c>
      <c r="P134" s="236">
        <v>0</v>
      </c>
      <c r="Q134" s="236">
        <v>0</v>
      </c>
      <c r="R134" s="236">
        <v>0</v>
      </c>
      <c r="S134" s="236">
        <v>0</v>
      </c>
      <c r="T134" s="236">
        <v>0</v>
      </c>
    </row>
    <row r="135" spans="1:43" ht="22.5" customHeight="1" x14ac:dyDescent="0.25">
      <c r="A135" s="234">
        <v>124</v>
      </c>
      <c r="B135" s="235" t="s">
        <v>1240</v>
      </c>
      <c r="C135" s="236">
        <f t="shared" si="4"/>
        <v>854170.67</v>
      </c>
      <c r="D135" s="236">
        <f t="shared" si="5"/>
        <v>658673.68000000005</v>
      </c>
      <c r="E135" s="236">
        <v>0</v>
      </c>
      <c r="F135" s="236">
        <v>0</v>
      </c>
      <c r="G135" s="236">
        <v>411740.15</v>
      </c>
      <c r="H135" s="236">
        <v>246933.53</v>
      </c>
      <c r="I135" s="236">
        <v>0</v>
      </c>
      <c r="J135" s="237">
        <v>0</v>
      </c>
      <c r="K135" s="236">
        <v>0</v>
      </c>
      <c r="L135" s="236">
        <v>0</v>
      </c>
      <c r="M135" s="236">
        <v>0</v>
      </c>
      <c r="N135" s="236">
        <v>0</v>
      </c>
      <c r="O135" s="236">
        <v>0</v>
      </c>
      <c r="P135" s="236">
        <v>195496.99</v>
      </c>
      <c r="Q135" s="236">
        <v>0</v>
      </c>
      <c r="R135" s="236">
        <v>0</v>
      </c>
      <c r="S135" s="236">
        <v>0</v>
      </c>
      <c r="T135" s="236">
        <v>0</v>
      </c>
    </row>
    <row r="136" spans="1:43" ht="22.5" customHeight="1" x14ac:dyDescent="0.25">
      <c r="A136" s="234">
        <v>125</v>
      </c>
      <c r="B136" s="235" t="s">
        <v>204</v>
      </c>
      <c r="C136" s="236">
        <f t="shared" si="4"/>
        <v>549206.63</v>
      </c>
      <c r="D136" s="236">
        <f t="shared" si="5"/>
        <v>549206.63</v>
      </c>
      <c r="E136" s="236">
        <v>0</v>
      </c>
      <c r="F136" s="236">
        <v>0</v>
      </c>
      <c r="G136" s="236">
        <v>0</v>
      </c>
      <c r="H136" s="236">
        <v>0</v>
      </c>
      <c r="I136" s="236">
        <v>549206.63</v>
      </c>
      <c r="J136" s="237">
        <v>0</v>
      </c>
      <c r="K136" s="236">
        <v>0</v>
      </c>
      <c r="L136" s="236">
        <v>0</v>
      </c>
      <c r="M136" s="236">
        <v>0</v>
      </c>
      <c r="N136" s="236">
        <v>0</v>
      </c>
      <c r="O136" s="236">
        <v>0</v>
      </c>
      <c r="P136" s="236">
        <v>0</v>
      </c>
      <c r="Q136" s="236">
        <v>0</v>
      </c>
      <c r="R136" s="236">
        <v>0</v>
      </c>
      <c r="S136" s="236">
        <v>0</v>
      </c>
      <c r="T136" s="236">
        <v>0</v>
      </c>
    </row>
    <row r="137" spans="1:43" ht="22.5" customHeight="1" x14ac:dyDescent="0.25">
      <c r="A137" s="234">
        <v>126</v>
      </c>
      <c r="B137" s="235" t="s">
        <v>205</v>
      </c>
      <c r="C137" s="236">
        <f t="shared" si="4"/>
        <v>4100708.0300000003</v>
      </c>
      <c r="D137" s="236">
        <f t="shared" si="5"/>
        <v>4100708.0300000003</v>
      </c>
      <c r="E137" s="236">
        <v>0</v>
      </c>
      <c r="F137" s="236">
        <v>0</v>
      </c>
      <c r="G137" s="236">
        <v>2383878.89</v>
      </c>
      <c r="H137" s="236">
        <v>1716829.14</v>
      </c>
      <c r="I137" s="236">
        <v>0</v>
      </c>
      <c r="J137" s="237">
        <v>0</v>
      </c>
      <c r="K137" s="236">
        <v>0</v>
      </c>
      <c r="L137" s="236">
        <v>0</v>
      </c>
      <c r="M137" s="236">
        <v>0</v>
      </c>
      <c r="N137" s="236">
        <v>0</v>
      </c>
      <c r="O137" s="236">
        <v>0</v>
      </c>
      <c r="P137" s="236">
        <v>0</v>
      </c>
      <c r="Q137" s="236">
        <v>0</v>
      </c>
      <c r="R137" s="236">
        <v>0</v>
      </c>
      <c r="S137" s="236">
        <v>0</v>
      </c>
      <c r="T137" s="236">
        <v>0</v>
      </c>
    </row>
    <row r="138" spans="1:43" ht="22.5" customHeight="1" x14ac:dyDescent="0.25">
      <c r="A138" s="234">
        <v>127</v>
      </c>
      <c r="B138" s="235" t="s">
        <v>206</v>
      </c>
      <c r="C138" s="236">
        <f t="shared" si="4"/>
        <v>1882864.8</v>
      </c>
      <c r="D138" s="236">
        <f t="shared" si="5"/>
        <v>1882864.8</v>
      </c>
      <c r="E138" s="236">
        <v>0</v>
      </c>
      <c r="F138" s="236">
        <v>1882864.8</v>
      </c>
      <c r="G138" s="236">
        <v>0</v>
      </c>
      <c r="H138" s="236">
        <v>0</v>
      </c>
      <c r="I138" s="236">
        <v>0</v>
      </c>
      <c r="J138" s="237">
        <v>0</v>
      </c>
      <c r="K138" s="236">
        <v>0</v>
      </c>
      <c r="L138" s="236">
        <v>0</v>
      </c>
      <c r="M138" s="236">
        <v>0</v>
      </c>
      <c r="N138" s="236">
        <v>0</v>
      </c>
      <c r="O138" s="236">
        <v>0</v>
      </c>
      <c r="P138" s="236">
        <v>0</v>
      </c>
      <c r="Q138" s="236">
        <v>0</v>
      </c>
      <c r="R138" s="236">
        <v>0</v>
      </c>
      <c r="S138" s="236">
        <v>0</v>
      </c>
      <c r="T138" s="236">
        <v>0</v>
      </c>
    </row>
    <row r="139" spans="1:43" ht="22.5" customHeight="1" x14ac:dyDescent="0.25">
      <c r="A139" s="234">
        <v>128</v>
      </c>
      <c r="B139" s="235" t="s">
        <v>207</v>
      </c>
      <c r="C139" s="236">
        <f t="shared" si="4"/>
        <v>2945897.4</v>
      </c>
      <c r="D139" s="236">
        <f t="shared" si="5"/>
        <v>2945897.4</v>
      </c>
      <c r="E139" s="236">
        <v>0</v>
      </c>
      <c r="F139" s="236">
        <v>1552764.2</v>
      </c>
      <c r="G139" s="236">
        <v>867983.2</v>
      </c>
      <c r="H139" s="236">
        <v>525150</v>
      </c>
      <c r="I139" s="236">
        <v>0</v>
      </c>
      <c r="J139" s="237">
        <v>0</v>
      </c>
      <c r="K139" s="236">
        <v>0</v>
      </c>
      <c r="L139" s="236">
        <v>0</v>
      </c>
      <c r="M139" s="236">
        <v>0</v>
      </c>
      <c r="N139" s="236">
        <v>0</v>
      </c>
      <c r="O139" s="236">
        <v>0</v>
      </c>
      <c r="P139" s="236">
        <v>0</v>
      </c>
      <c r="Q139" s="236">
        <v>0</v>
      </c>
      <c r="R139" s="236">
        <v>0</v>
      </c>
      <c r="S139" s="236">
        <v>0</v>
      </c>
      <c r="T139" s="236">
        <v>0</v>
      </c>
    </row>
    <row r="140" spans="1:43" ht="22.5" customHeight="1" x14ac:dyDescent="0.25">
      <c r="A140" s="234">
        <v>129</v>
      </c>
      <c r="B140" s="235" t="s">
        <v>1241</v>
      </c>
      <c r="C140" s="236">
        <f t="shared" ref="C140:C167" si="6">D140+K140+L140+M140+N140+O140+P140+Q140+R140+S140+T140</f>
        <v>3088040.65</v>
      </c>
      <c r="D140" s="236">
        <f t="shared" ref="D140:D167" si="7">SUM(E140:I140)</f>
        <v>3088040.65</v>
      </c>
      <c r="E140" s="236">
        <v>0</v>
      </c>
      <c r="F140" s="236">
        <v>1009088.4</v>
      </c>
      <c r="G140" s="236">
        <v>1177800.53</v>
      </c>
      <c r="H140" s="236">
        <v>226923.34</v>
      </c>
      <c r="I140" s="236">
        <v>674228.38</v>
      </c>
      <c r="J140" s="237">
        <v>0</v>
      </c>
      <c r="K140" s="236">
        <v>0</v>
      </c>
      <c r="L140" s="236">
        <v>0</v>
      </c>
      <c r="M140" s="236">
        <v>0</v>
      </c>
      <c r="N140" s="236">
        <v>0</v>
      </c>
      <c r="O140" s="236">
        <v>0</v>
      </c>
      <c r="P140" s="236">
        <v>0</v>
      </c>
      <c r="Q140" s="236">
        <v>0</v>
      </c>
      <c r="R140" s="236">
        <v>0</v>
      </c>
      <c r="S140" s="236">
        <v>0</v>
      </c>
      <c r="T140" s="236">
        <v>0</v>
      </c>
    </row>
    <row r="141" spans="1:43" ht="22.5" customHeight="1" x14ac:dyDescent="0.25">
      <c r="A141" s="234">
        <v>130</v>
      </c>
      <c r="B141" s="235" t="s">
        <v>209</v>
      </c>
      <c r="C141" s="236">
        <f t="shared" si="6"/>
        <v>8443293.3900000006</v>
      </c>
      <c r="D141" s="236">
        <f t="shared" si="7"/>
        <v>0</v>
      </c>
      <c r="E141" s="236">
        <v>0</v>
      </c>
      <c r="F141" s="236">
        <v>0</v>
      </c>
      <c r="G141" s="236">
        <v>0</v>
      </c>
      <c r="H141" s="236">
        <v>0</v>
      </c>
      <c r="I141" s="236">
        <v>0</v>
      </c>
      <c r="J141" s="237">
        <v>0</v>
      </c>
      <c r="K141" s="236">
        <v>0</v>
      </c>
      <c r="L141" s="236">
        <v>8443293.3900000006</v>
      </c>
      <c r="M141" s="236">
        <v>0</v>
      </c>
      <c r="N141" s="236">
        <v>0</v>
      </c>
      <c r="O141" s="236">
        <v>0</v>
      </c>
      <c r="P141" s="236">
        <v>0</v>
      </c>
      <c r="Q141" s="236">
        <v>0</v>
      </c>
      <c r="R141" s="236">
        <v>0</v>
      </c>
      <c r="S141" s="236">
        <v>0</v>
      </c>
      <c r="T141" s="236">
        <v>0</v>
      </c>
    </row>
    <row r="142" spans="1:43" s="4" customFormat="1" ht="22.5" customHeight="1" x14ac:dyDescent="0.25">
      <c r="A142" s="234">
        <v>131</v>
      </c>
      <c r="B142" s="235" t="s">
        <v>1242</v>
      </c>
      <c r="C142" s="236">
        <f t="shared" si="6"/>
        <v>2154990</v>
      </c>
      <c r="D142" s="236">
        <f t="shared" si="7"/>
        <v>0</v>
      </c>
      <c r="E142" s="236">
        <v>0</v>
      </c>
      <c r="F142" s="236">
        <v>0</v>
      </c>
      <c r="G142" s="236">
        <v>0</v>
      </c>
      <c r="H142" s="236">
        <v>0</v>
      </c>
      <c r="I142" s="236">
        <v>0</v>
      </c>
      <c r="J142" s="237">
        <v>1</v>
      </c>
      <c r="K142" s="236">
        <v>2094990</v>
      </c>
      <c r="L142" s="236">
        <v>0</v>
      </c>
      <c r="M142" s="236">
        <v>0</v>
      </c>
      <c r="N142" s="236">
        <v>0</v>
      </c>
      <c r="O142" s="236">
        <v>0</v>
      </c>
      <c r="P142" s="236">
        <v>60000</v>
      </c>
      <c r="Q142" s="236">
        <v>0</v>
      </c>
      <c r="R142" s="236">
        <v>0</v>
      </c>
      <c r="S142" s="236">
        <v>0</v>
      </c>
      <c r="T142" s="236">
        <v>0</v>
      </c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</row>
    <row r="143" spans="1:43" ht="22.5" customHeight="1" x14ac:dyDescent="0.25">
      <c r="A143" s="234">
        <v>132</v>
      </c>
      <c r="B143" s="235" t="s">
        <v>1243</v>
      </c>
      <c r="C143" s="236">
        <f t="shared" si="6"/>
        <v>4328982.4000000004</v>
      </c>
      <c r="D143" s="236">
        <f t="shared" si="7"/>
        <v>4027076.4</v>
      </c>
      <c r="E143" s="236">
        <v>0</v>
      </c>
      <c r="F143" s="236">
        <v>4027076.4</v>
      </c>
      <c r="G143" s="236">
        <v>0</v>
      </c>
      <c r="H143" s="236">
        <v>0</v>
      </c>
      <c r="I143" s="236">
        <v>0</v>
      </c>
      <c r="J143" s="237">
        <v>0</v>
      </c>
      <c r="K143" s="236">
        <v>0</v>
      </c>
      <c r="L143" s="236">
        <v>0</v>
      </c>
      <c r="M143" s="236">
        <v>0</v>
      </c>
      <c r="N143" s="236">
        <v>0</v>
      </c>
      <c r="O143" s="236">
        <v>0</v>
      </c>
      <c r="P143" s="236">
        <v>301906</v>
      </c>
      <c r="Q143" s="236">
        <v>0</v>
      </c>
      <c r="R143" s="236">
        <v>0</v>
      </c>
      <c r="S143" s="236">
        <v>0</v>
      </c>
      <c r="T143" s="236">
        <v>0</v>
      </c>
    </row>
    <row r="144" spans="1:43" ht="22.5" customHeight="1" x14ac:dyDescent="0.25">
      <c r="A144" s="234">
        <v>133</v>
      </c>
      <c r="B144" s="235" t="s">
        <v>1244</v>
      </c>
      <c r="C144" s="236">
        <f t="shared" si="6"/>
        <v>981961.08000000007</v>
      </c>
      <c r="D144" s="236">
        <f t="shared" si="7"/>
        <v>113084.4</v>
      </c>
      <c r="E144" s="236">
        <v>0</v>
      </c>
      <c r="F144" s="236">
        <v>0</v>
      </c>
      <c r="G144" s="236">
        <v>0</v>
      </c>
      <c r="H144" s="236">
        <v>113084.4</v>
      </c>
      <c r="I144" s="236">
        <v>0</v>
      </c>
      <c r="J144" s="237">
        <v>0</v>
      </c>
      <c r="K144" s="236">
        <v>0</v>
      </c>
      <c r="L144" s="236">
        <v>687162</v>
      </c>
      <c r="M144" s="236">
        <v>0</v>
      </c>
      <c r="N144" s="236">
        <v>0</v>
      </c>
      <c r="O144" s="236">
        <v>0</v>
      </c>
      <c r="P144" s="236">
        <v>181714.68</v>
      </c>
      <c r="Q144" s="236">
        <v>0</v>
      </c>
      <c r="R144" s="236">
        <v>0</v>
      </c>
      <c r="S144" s="236">
        <v>0</v>
      </c>
      <c r="T144" s="236">
        <v>0</v>
      </c>
    </row>
    <row r="145" spans="1:20" ht="22.5" customHeight="1" x14ac:dyDescent="0.25">
      <c r="A145" s="234">
        <v>134</v>
      </c>
      <c r="B145" s="235" t="s">
        <v>214</v>
      </c>
      <c r="C145" s="236">
        <f t="shared" si="6"/>
        <v>5353014</v>
      </c>
      <c r="D145" s="236">
        <f t="shared" si="7"/>
        <v>0</v>
      </c>
      <c r="E145" s="236">
        <v>0</v>
      </c>
      <c r="F145" s="236">
        <v>0</v>
      </c>
      <c r="G145" s="236">
        <v>0</v>
      </c>
      <c r="H145" s="236">
        <v>0</v>
      </c>
      <c r="I145" s="236">
        <v>0</v>
      </c>
      <c r="J145" s="237">
        <v>0</v>
      </c>
      <c r="K145" s="236">
        <v>0</v>
      </c>
      <c r="L145" s="236">
        <v>0</v>
      </c>
      <c r="M145" s="236">
        <v>0</v>
      </c>
      <c r="N145" s="236">
        <v>0</v>
      </c>
      <c r="O145" s="236">
        <v>0</v>
      </c>
      <c r="P145" s="236">
        <v>0</v>
      </c>
      <c r="Q145" s="236">
        <v>0</v>
      </c>
      <c r="R145" s="236">
        <v>0</v>
      </c>
      <c r="S145" s="236">
        <v>5353014</v>
      </c>
      <c r="T145" s="236">
        <v>0</v>
      </c>
    </row>
    <row r="146" spans="1:20" ht="22.5" customHeight="1" x14ac:dyDescent="0.25">
      <c r="A146" s="234">
        <v>135</v>
      </c>
      <c r="B146" s="235" t="s">
        <v>215</v>
      </c>
      <c r="C146" s="236">
        <f t="shared" si="6"/>
        <v>223962</v>
      </c>
      <c r="D146" s="236">
        <f t="shared" si="7"/>
        <v>0</v>
      </c>
      <c r="E146" s="236">
        <v>0</v>
      </c>
      <c r="F146" s="236">
        <v>0</v>
      </c>
      <c r="G146" s="236">
        <v>0</v>
      </c>
      <c r="H146" s="236">
        <v>0</v>
      </c>
      <c r="I146" s="236">
        <v>0</v>
      </c>
      <c r="J146" s="237">
        <v>0</v>
      </c>
      <c r="K146" s="236">
        <v>0</v>
      </c>
      <c r="L146" s="236">
        <v>0</v>
      </c>
      <c r="M146" s="236">
        <v>0</v>
      </c>
      <c r="N146" s="236">
        <v>223962</v>
      </c>
      <c r="O146" s="236">
        <v>0</v>
      </c>
      <c r="P146" s="236">
        <v>0</v>
      </c>
      <c r="Q146" s="236">
        <v>0</v>
      </c>
      <c r="R146" s="236">
        <v>0</v>
      </c>
      <c r="S146" s="236">
        <v>0</v>
      </c>
      <c r="T146" s="236">
        <v>0</v>
      </c>
    </row>
    <row r="147" spans="1:20" ht="22.5" customHeight="1" x14ac:dyDescent="0.25">
      <c r="A147" s="234">
        <v>136</v>
      </c>
      <c r="B147" s="235" t="s">
        <v>216</v>
      </c>
      <c r="C147" s="236">
        <f t="shared" si="6"/>
        <v>1403927</v>
      </c>
      <c r="D147" s="236">
        <f t="shared" si="7"/>
        <v>1050208</v>
      </c>
      <c r="E147" s="236">
        <v>0</v>
      </c>
      <c r="F147" s="236">
        <v>517761</v>
      </c>
      <c r="G147" s="236">
        <v>532447</v>
      </c>
      <c r="H147" s="236">
        <v>0</v>
      </c>
      <c r="I147" s="236">
        <v>0</v>
      </c>
      <c r="J147" s="237">
        <v>0</v>
      </c>
      <c r="K147" s="236">
        <v>0</v>
      </c>
      <c r="L147" s="236">
        <v>0</v>
      </c>
      <c r="M147" s="236">
        <v>0</v>
      </c>
      <c r="N147" s="236">
        <v>353719</v>
      </c>
      <c r="O147" s="236">
        <v>0</v>
      </c>
      <c r="P147" s="236">
        <v>0</v>
      </c>
      <c r="Q147" s="236">
        <v>0</v>
      </c>
      <c r="R147" s="236">
        <v>0</v>
      </c>
      <c r="S147" s="236">
        <v>0</v>
      </c>
      <c r="T147" s="236">
        <v>0</v>
      </c>
    </row>
    <row r="148" spans="1:20" ht="21" customHeight="1" x14ac:dyDescent="0.25">
      <c r="A148" s="234">
        <v>137</v>
      </c>
      <c r="B148" s="235" t="s">
        <v>1245</v>
      </c>
      <c r="C148" s="236">
        <f t="shared" si="6"/>
        <v>695817.26</v>
      </c>
      <c r="D148" s="236">
        <f t="shared" si="7"/>
        <v>433615.2</v>
      </c>
      <c r="E148" s="236">
        <v>0</v>
      </c>
      <c r="F148" s="236">
        <v>0</v>
      </c>
      <c r="G148" s="236">
        <v>433615.2</v>
      </c>
      <c r="H148" s="236">
        <v>0</v>
      </c>
      <c r="I148" s="236">
        <v>0</v>
      </c>
      <c r="J148" s="237">
        <v>0</v>
      </c>
      <c r="K148" s="236">
        <v>0</v>
      </c>
      <c r="L148" s="236">
        <v>0</v>
      </c>
      <c r="M148" s="236">
        <v>0</v>
      </c>
      <c r="N148" s="236">
        <v>0</v>
      </c>
      <c r="O148" s="236">
        <v>0</v>
      </c>
      <c r="P148" s="236">
        <v>262202.06</v>
      </c>
      <c r="Q148" s="236">
        <v>0</v>
      </c>
      <c r="R148" s="236">
        <v>0</v>
      </c>
      <c r="S148" s="236">
        <v>0</v>
      </c>
      <c r="T148" s="236">
        <v>0</v>
      </c>
    </row>
    <row r="149" spans="1:20" ht="21.75" customHeight="1" x14ac:dyDescent="0.25">
      <c r="A149" s="234">
        <v>138</v>
      </c>
      <c r="B149" s="235" t="s">
        <v>219</v>
      </c>
      <c r="C149" s="236">
        <f t="shared" si="6"/>
        <v>6643239.7999999998</v>
      </c>
      <c r="D149" s="236">
        <f t="shared" si="7"/>
        <v>6643239.7999999998</v>
      </c>
      <c r="E149" s="236">
        <v>0</v>
      </c>
      <c r="F149" s="236">
        <v>3650800.8</v>
      </c>
      <c r="G149" s="236">
        <v>1002050.4</v>
      </c>
      <c r="H149" s="236">
        <v>803535.6</v>
      </c>
      <c r="I149" s="236">
        <v>1186853</v>
      </c>
      <c r="J149" s="237">
        <v>0</v>
      </c>
      <c r="K149" s="236">
        <v>0</v>
      </c>
      <c r="L149" s="236">
        <v>0</v>
      </c>
      <c r="M149" s="236">
        <v>0</v>
      </c>
      <c r="N149" s="236">
        <v>0</v>
      </c>
      <c r="O149" s="236">
        <v>0</v>
      </c>
      <c r="P149" s="236">
        <v>0</v>
      </c>
      <c r="Q149" s="236">
        <v>0</v>
      </c>
      <c r="R149" s="236">
        <v>0</v>
      </c>
      <c r="S149" s="236">
        <v>0</v>
      </c>
      <c r="T149" s="236">
        <v>0</v>
      </c>
    </row>
    <row r="150" spans="1:20" ht="21.75" customHeight="1" x14ac:dyDescent="0.25">
      <c r="A150" s="234">
        <v>139</v>
      </c>
      <c r="B150" s="235" t="s">
        <v>220</v>
      </c>
      <c r="C150" s="236">
        <f t="shared" si="6"/>
        <v>17299260</v>
      </c>
      <c r="D150" s="236">
        <f t="shared" si="7"/>
        <v>17299260</v>
      </c>
      <c r="E150" s="236">
        <v>0</v>
      </c>
      <c r="F150" s="236">
        <v>11463621.6</v>
      </c>
      <c r="G150" s="236">
        <v>3389137.2</v>
      </c>
      <c r="H150" s="236">
        <v>1161217.2</v>
      </c>
      <c r="I150" s="236">
        <v>1285284</v>
      </c>
      <c r="J150" s="237">
        <v>0</v>
      </c>
      <c r="K150" s="236">
        <v>0</v>
      </c>
      <c r="L150" s="236">
        <v>0</v>
      </c>
      <c r="M150" s="236">
        <v>0</v>
      </c>
      <c r="N150" s="236">
        <v>0</v>
      </c>
      <c r="O150" s="236">
        <v>0</v>
      </c>
      <c r="P150" s="236">
        <v>0</v>
      </c>
      <c r="Q150" s="236">
        <v>0</v>
      </c>
      <c r="R150" s="236">
        <v>0</v>
      </c>
      <c r="S150" s="236">
        <v>0</v>
      </c>
      <c r="T150" s="236">
        <v>0</v>
      </c>
    </row>
    <row r="151" spans="1:20" ht="22.5" customHeight="1" x14ac:dyDescent="0.25">
      <c r="A151" s="234">
        <v>140</v>
      </c>
      <c r="B151" s="235" t="s">
        <v>221</v>
      </c>
      <c r="C151" s="236">
        <f t="shared" si="6"/>
        <v>466343.35</v>
      </c>
      <c r="D151" s="236">
        <f t="shared" si="7"/>
        <v>0</v>
      </c>
      <c r="E151" s="236">
        <v>0</v>
      </c>
      <c r="F151" s="236">
        <v>0</v>
      </c>
      <c r="G151" s="236">
        <v>0</v>
      </c>
      <c r="H151" s="236">
        <v>0</v>
      </c>
      <c r="I151" s="236">
        <v>0</v>
      </c>
      <c r="J151" s="237">
        <v>0</v>
      </c>
      <c r="K151" s="236">
        <v>0</v>
      </c>
      <c r="L151" s="236">
        <v>466343.35</v>
      </c>
      <c r="M151" s="236">
        <v>0</v>
      </c>
      <c r="N151" s="236">
        <v>0</v>
      </c>
      <c r="O151" s="236">
        <v>0</v>
      </c>
      <c r="P151" s="236">
        <v>0</v>
      </c>
      <c r="Q151" s="236">
        <v>0</v>
      </c>
      <c r="R151" s="236">
        <v>0</v>
      </c>
      <c r="S151" s="236">
        <v>0</v>
      </c>
      <c r="T151" s="236">
        <v>0</v>
      </c>
    </row>
    <row r="152" spans="1:20" ht="21" customHeight="1" x14ac:dyDescent="0.25">
      <c r="A152" s="234">
        <v>141</v>
      </c>
      <c r="B152" s="235" t="s">
        <v>222</v>
      </c>
      <c r="C152" s="236">
        <f t="shared" si="6"/>
        <v>3511165.37</v>
      </c>
      <c r="D152" s="236">
        <f t="shared" si="7"/>
        <v>3511165.37</v>
      </c>
      <c r="E152" s="236">
        <v>0</v>
      </c>
      <c r="F152" s="236">
        <v>0</v>
      </c>
      <c r="G152" s="236">
        <v>1326627.04</v>
      </c>
      <c r="H152" s="236">
        <v>2184538.33</v>
      </c>
      <c r="I152" s="236">
        <v>0</v>
      </c>
      <c r="J152" s="237">
        <v>0</v>
      </c>
      <c r="K152" s="236">
        <v>0</v>
      </c>
      <c r="L152" s="236">
        <v>0</v>
      </c>
      <c r="M152" s="236">
        <v>0</v>
      </c>
      <c r="N152" s="236">
        <v>0</v>
      </c>
      <c r="O152" s="236">
        <v>0</v>
      </c>
      <c r="P152" s="236">
        <v>0</v>
      </c>
      <c r="Q152" s="236">
        <v>0</v>
      </c>
      <c r="R152" s="236">
        <v>0</v>
      </c>
      <c r="S152" s="236">
        <v>0</v>
      </c>
      <c r="T152" s="236">
        <v>0</v>
      </c>
    </row>
    <row r="153" spans="1:20" ht="22.5" customHeight="1" x14ac:dyDescent="0.25">
      <c r="A153" s="234">
        <v>142</v>
      </c>
      <c r="B153" s="235" t="s">
        <v>223</v>
      </c>
      <c r="C153" s="236">
        <f t="shared" si="6"/>
        <v>416811.6</v>
      </c>
      <c r="D153" s="236">
        <f t="shared" si="7"/>
        <v>416811.6</v>
      </c>
      <c r="E153" s="236">
        <v>0</v>
      </c>
      <c r="F153" s="236">
        <v>0</v>
      </c>
      <c r="G153" s="236">
        <v>0</v>
      </c>
      <c r="H153" s="236">
        <v>153627.6</v>
      </c>
      <c r="I153" s="236">
        <v>263184</v>
      </c>
      <c r="J153" s="237">
        <v>0</v>
      </c>
      <c r="K153" s="236">
        <v>0</v>
      </c>
      <c r="L153" s="236">
        <v>0</v>
      </c>
      <c r="M153" s="236">
        <v>0</v>
      </c>
      <c r="N153" s="236">
        <v>0</v>
      </c>
      <c r="O153" s="236">
        <v>0</v>
      </c>
      <c r="P153" s="236">
        <v>0</v>
      </c>
      <c r="Q153" s="236">
        <v>0</v>
      </c>
      <c r="R153" s="236">
        <v>0</v>
      </c>
      <c r="S153" s="236">
        <v>0</v>
      </c>
      <c r="T153" s="236">
        <v>0</v>
      </c>
    </row>
    <row r="154" spans="1:20" ht="26.25" customHeight="1" x14ac:dyDescent="0.25">
      <c r="A154" s="234">
        <v>143</v>
      </c>
      <c r="B154" s="235" t="s">
        <v>224</v>
      </c>
      <c r="C154" s="236">
        <f t="shared" si="6"/>
        <v>3173160.49</v>
      </c>
      <c r="D154" s="236">
        <f t="shared" si="7"/>
        <v>3173160.49</v>
      </c>
      <c r="E154" s="236">
        <v>0</v>
      </c>
      <c r="F154" s="236">
        <v>3173160.49</v>
      </c>
      <c r="G154" s="236">
        <v>0</v>
      </c>
      <c r="H154" s="236">
        <v>0</v>
      </c>
      <c r="I154" s="236">
        <v>0</v>
      </c>
      <c r="J154" s="237">
        <v>0</v>
      </c>
      <c r="K154" s="236">
        <v>0</v>
      </c>
      <c r="L154" s="236">
        <v>0</v>
      </c>
      <c r="M154" s="236">
        <v>0</v>
      </c>
      <c r="N154" s="236">
        <v>0</v>
      </c>
      <c r="O154" s="236">
        <v>0</v>
      </c>
      <c r="P154" s="236">
        <v>0</v>
      </c>
      <c r="Q154" s="236">
        <v>0</v>
      </c>
      <c r="R154" s="236">
        <v>0</v>
      </c>
      <c r="S154" s="236">
        <v>0</v>
      </c>
      <c r="T154" s="236">
        <v>0</v>
      </c>
    </row>
    <row r="155" spans="1:20" ht="22.5" customHeight="1" x14ac:dyDescent="0.25">
      <c r="A155" s="234">
        <v>144</v>
      </c>
      <c r="B155" s="235" t="s">
        <v>225</v>
      </c>
      <c r="C155" s="236">
        <f t="shared" si="6"/>
        <v>5195706</v>
      </c>
      <c r="D155" s="236">
        <f t="shared" si="7"/>
        <v>0</v>
      </c>
      <c r="E155" s="236">
        <v>0</v>
      </c>
      <c r="F155" s="236">
        <v>0</v>
      </c>
      <c r="G155" s="236">
        <v>0</v>
      </c>
      <c r="H155" s="236">
        <v>0</v>
      </c>
      <c r="I155" s="236">
        <v>0</v>
      </c>
      <c r="J155" s="237">
        <v>0</v>
      </c>
      <c r="K155" s="236">
        <v>0</v>
      </c>
      <c r="L155" s="236">
        <v>5195706</v>
      </c>
      <c r="M155" s="236">
        <v>0</v>
      </c>
      <c r="N155" s="236">
        <v>0</v>
      </c>
      <c r="O155" s="236">
        <v>0</v>
      </c>
      <c r="P155" s="236">
        <v>0</v>
      </c>
      <c r="Q155" s="236">
        <v>0</v>
      </c>
      <c r="R155" s="236">
        <v>0</v>
      </c>
      <c r="S155" s="236">
        <v>0</v>
      </c>
      <c r="T155" s="236">
        <v>0</v>
      </c>
    </row>
    <row r="156" spans="1:20" ht="22.5" customHeight="1" x14ac:dyDescent="0.25">
      <c r="A156" s="234">
        <v>145</v>
      </c>
      <c r="B156" s="235" t="s">
        <v>226</v>
      </c>
      <c r="C156" s="236">
        <f t="shared" si="6"/>
        <v>1944556.8</v>
      </c>
      <c r="D156" s="236">
        <f t="shared" si="7"/>
        <v>0</v>
      </c>
      <c r="E156" s="236">
        <v>0</v>
      </c>
      <c r="F156" s="236">
        <v>0</v>
      </c>
      <c r="G156" s="236">
        <v>0</v>
      </c>
      <c r="H156" s="236">
        <v>0</v>
      </c>
      <c r="I156" s="236">
        <v>0</v>
      </c>
      <c r="J156" s="237">
        <v>0</v>
      </c>
      <c r="K156" s="236">
        <v>0</v>
      </c>
      <c r="L156" s="236">
        <v>1944556.8</v>
      </c>
      <c r="M156" s="236">
        <v>0</v>
      </c>
      <c r="N156" s="236">
        <v>0</v>
      </c>
      <c r="O156" s="236">
        <v>0</v>
      </c>
      <c r="P156" s="236">
        <v>0</v>
      </c>
      <c r="Q156" s="236">
        <v>0</v>
      </c>
      <c r="R156" s="236">
        <v>0</v>
      </c>
      <c r="S156" s="236">
        <v>0</v>
      </c>
      <c r="T156" s="236">
        <v>0</v>
      </c>
    </row>
    <row r="157" spans="1:20" ht="22.5" customHeight="1" x14ac:dyDescent="0.25">
      <c r="A157" s="234">
        <v>146</v>
      </c>
      <c r="B157" s="235" t="s">
        <v>227</v>
      </c>
      <c r="C157" s="236">
        <f t="shared" si="6"/>
        <v>1326242.8799999999</v>
      </c>
      <c r="D157" s="236">
        <f t="shared" si="7"/>
        <v>0</v>
      </c>
      <c r="E157" s="236">
        <v>0</v>
      </c>
      <c r="F157" s="236">
        <v>0</v>
      </c>
      <c r="G157" s="236">
        <v>0</v>
      </c>
      <c r="H157" s="236">
        <v>0</v>
      </c>
      <c r="I157" s="236">
        <v>0</v>
      </c>
      <c r="J157" s="237">
        <v>0</v>
      </c>
      <c r="K157" s="236">
        <v>0</v>
      </c>
      <c r="L157" s="236">
        <v>1326242.8799999999</v>
      </c>
      <c r="M157" s="236">
        <v>0</v>
      </c>
      <c r="N157" s="236">
        <v>0</v>
      </c>
      <c r="O157" s="236">
        <v>0</v>
      </c>
      <c r="P157" s="236">
        <v>0</v>
      </c>
      <c r="Q157" s="236">
        <v>0</v>
      </c>
      <c r="R157" s="236">
        <v>0</v>
      </c>
      <c r="S157" s="236">
        <v>0</v>
      </c>
      <c r="T157" s="236">
        <v>0</v>
      </c>
    </row>
    <row r="158" spans="1:20" ht="22.5" customHeight="1" x14ac:dyDescent="0.25">
      <c r="A158" s="234">
        <v>147</v>
      </c>
      <c r="B158" s="235" t="s">
        <v>228</v>
      </c>
      <c r="C158" s="236">
        <f t="shared" si="6"/>
        <v>3336768</v>
      </c>
      <c r="D158" s="236">
        <f t="shared" si="7"/>
        <v>3336768</v>
      </c>
      <c r="E158" s="236">
        <v>0</v>
      </c>
      <c r="F158" s="236">
        <v>2705248.8</v>
      </c>
      <c r="G158" s="236">
        <v>631519.19999999995</v>
      </c>
      <c r="H158" s="236">
        <v>0</v>
      </c>
      <c r="I158" s="236">
        <v>0</v>
      </c>
      <c r="J158" s="237">
        <v>0</v>
      </c>
      <c r="K158" s="236">
        <v>0</v>
      </c>
      <c r="L158" s="236">
        <v>0</v>
      </c>
      <c r="M158" s="236">
        <v>0</v>
      </c>
      <c r="N158" s="236">
        <v>0</v>
      </c>
      <c r="O158" s="236">
        <v>0</v>
      </c>
      <c r="P158" s="236">
        <v>0</v>
      </c>
      <c r="Q158" s="236">
        <v>0</v>
      </c>
      <c r="R158" s="236">
        <v>0</v>
      </c>
      <c r="S158" s="236">
        <v>0</v>
      </c>
      <c r="T158" s="236">
        <v>0</v>
      </c>
    </row>
    <row r="159" spans="1:20" ht="22.5" customHeight="1" x14ac:dyDescent="0.25">
      <c r="A159" s="234">
        <v>148</v>
      </c>
      <c r="B159" s="235" t="s">
        <v>229</v>
      </c>
      <c r="C159" s="236">
        <f t="shared" si="6"/>
        <v>1519653.37</v>
      </c>
      <c r="D159" s="236">
        <f t="shared" si="7"/>
        <v>1519653.37</v>
      </c>
      <c r="E159" s="236">
        <v>1519653.37</v>
      </c>
      <c r="F159" s="236">
        <v>0</v>
      </c>
      <c r="G159" s="236">
        <v>0</v>
      </c>
      <c r="H159" s="236">
        <v>0</v>
      </c>
      <c r="I159" s="236">
        <v>0</v>
      </c>
      <c r="J159" s="237">
        <v>0</v>
      </c>
      <c r="K159" s="236">
        <v>0</v>
      </c>
      <c r="L159" s="236">
        <v>0</v>
      </c>
      <c r="M159" s="236">
        <v>0</v>
      </c>
      <c r="N159" s="236">
        <v>0</v>
      </c>
      <c r="O159" s="236">
        <v>0</v>
      </c>
      <c r="P159" s="236">
        <v>0</v>
      </c>
      <c r="Q159" s="236">
        <v>0</v>
      </c>
      <c r="R159" s="236">
        <v>0</v>
      </c>
      <c r="S159" s="236">
        <v>0</v>
      </c>
      <c r="T159" s="236">
        <v>0</v>
      </c>
    </row>
    <row r="160" spans="1:20" ht="22.5" customHeight="1" x14ac:dyDescent="0.25">
      <c r="A160" s="234">
        <v>149</v>
      </c>
      <c r="B160" s="235" t="s">
        <v>230</v>
      </c>
      <c r="C160" s="236">
        <f t="shared" si="6"/>
        <v>2139141.6</v>
      </c>
      <c r="D160" s="236">
        <f t="shared" si="7"/>
        <v>2139141.6</v>
      </c>
      <c r="E160" s="236">
        <v>0</v>
      </c>
      <c r="F160" s="236">
        <v>0</v>
      </c>
      <c r="G160" s="236">
        <v>2139141.6</v>
      </c>
      <c r="H160" s="236">
        <v>0</v>
      </c>
      <c r="I160" s="236">
        <v>0</v>
      </c>
      <c r="J160" s="237">
        <v>0</v>
      </c>
      <c r="K160" s="236">
        <v>0</v>
      </c>
      <c r="L160" s="236">
        <v>0</v>
      </c>
      <c r="M160" s="236">
        <v>0</v>
      </c>
      <c r="N160" s="236">
        <v>0</v>
      </c>
      <c r="O160" s="236">
        <v>0</v>
      </c>
      <c r="P160" s="236">
        <v>0</v>
      </c>
      <c r="Q160" s="236">
        <v>0</v>
      </c>
      <c r="R160" s="236">
        <v>0</v>
      </c>
      <c r="S160" s="236">
        <v>0</v>
      </c>
      <c r="T160" s="236">
        <v>0</v>
      </c>
    </row>
    <row r="161" spans="1:43" ht="22.5" customHeight="1" x14ac:dyDescent="0.25">
      <c r="A161" s="234">
        <v>150</v>
      </c>
      <c r="B161" s="235" t="s">
        <v>231</v>
      </c>
      <c r="C161" s="236">
        <f t="shared" si="6"/>
        <v>1827067.2</v>
      </c>
      <c r="D161" s="236">
        <f t="shared" si="7"/>
        <v>1827067.2</v>
      </c>
      <c r="E161" s="236">
        <v>0</v>
      </c>
      <c r="F161" s="236">
        <v>0</v>
      </c>
      <c r="G161" s="236">
        <v>1827067.2</v>
      </c>
      <c r="H161" s="236">
        <v>0</v>
      </c>
      <c r="I161" s="236">
        <v>0</v>
      </c>
      <c r="J161" s="237">
        <v>0</v>
      </c>
      <c r="K161" s="236">
        <v>0</v>
      </c>
      <c r="L161" s="236">
        <v>0</v>
      </c>
      <c r="M161" s="236">
        <v>0</v>
      </c>
      <c r="N161" s="236">
        <v>0</v>
      </c>
      <c r="O161" s="236">
        <v>0</v>
      </c>
      <c r="P161" s="236">
        <v>0</v>
      </c>
      <c r="Q161" s="236">
        <v>0</v>
      </c>
      <c r="R161" s="236">
        <v>0</v>
      </c>
      <c r="S161" s="236">
        <v>0</v>
      </c>
      <c r="T161" s="236">
        <v>0</v>
      </c>
    </row>
    <row r="162" spans="1:43" ht="22.5" customHeight="1" x14ac:dyDescent="0.25">
      <c r="A162" s="234">
        <v>151</v>
      </c>
      <c r="B162" s="235" t="s">
        <v>232</v>
      </c>
      <c r="C162" s="236">
        <f t="shared" si="6"/>
        <v>7952067.5999999996</v>
      </c>
      <c r="D162" s="236">
        <f t="shared" si="7"/>
        <v>7952067.5999999996</v>
      </c>
      <c r="E162" s="236">
        <v>0</v>
      </c>
      <c r="F162" s="236">
        <v>4301936.4000000004</v>
      </c>
      <c r="G162" s="236">
        <v>1913907.6</v>
      </c>
      <c r="H162" s="236">
        <v>0</v>
      </c>
      <c r="I162" s="236">
        <v>1736223.6</v>
      </c>
      <c r="J162" s="237">
        <v>0</v>
      </c>
      <c r="K162" s="236">
        <v>0</v>
      </c>
      <c r="L162" s="236">
        <v>0</v>
      </c>
      <c r="M162" s="236">
        <v>0</v>
      </c>
      <c r="N162" s="236">
        <v>0</v>
      </c>
      <c r="O162" s="236">
        <v>0</v>
      </c>
      <c r="P162" s="236">
        <v>0</v>
      </c>
      <c r="Q162" s="236">
        <v>0</v>
      </c>
      <c r="R162" s="236">
        <v>0</v>
      </c>
      <c r="S162" s="236">
        <v>0</v>
      </c>
      <c r="T162" s="236">
        <v>0</v>
      </c>
    </row>
    <row r="163" spans="1:43" ht="22.5" customHeight="1" x14ac:dyDescent="0.25">
      <c r="A163" s="234">
        <v>152</v>
      </c>
      <c r="B163" s="235" t="s">
        <v>1246</v>
      </c>
      <c r="C163" s="236">
        <f t="shared" si="6"/>
        <v>4084510.7800000003</v>
      </c>
      <c r="D163" s="236">
        <f t="shared" si="7"/>
        <v>3511593.6</v>
      </c>
      <c r="E163" s="236">
        <v>0</v>
      </c>
      <c r="F163" s="236">
        <v>3511593.6</v>
      </c>
      <c r="G163" s="236">
        <v>0</v>
      </c>
      <c r="H163" s="236">
        <v>0</v>
      </c>
      <c r="I163" s="236">
        <v>0</v>
      </c>
      <c r="J163" s="237">
        <v>0</v>
      </c>
      <c r="K163" s="236">
        <v>0</v>
      </c>
      <c r="L163" s="236">
        <v>0</v>
      </c>
      <c r="M163" s="236">
        <v>0</v>
      </c>
      <c r="N163" s="236">
        <v>0</v>
      </c>
      <c r="O163" s="236">
        <v>0</v>
      </c>
      <c r="P163" s="236">
        <v>572917.18000000005</v>
      </c>
      <c r="Q163" s="236">
        <v>0</v>
      </c>
      <c r="R163" s="236">
        <v>0</v>
      </c>
      <c r="S163" s="236">
        <v>0</v>
      </c>
      <c r="T163" s="236">
        <v>0</v>
      </c>
    </row>
    <row r="164" spans="1:43" ht="22.5" customHeight="1" x14ac:dyDescent="0.25">
      <c r="A164" s="234">
        <v>153</v>
      </c>
      <c r="B164" s="235" t="s">
        <v>1247</v>
      </c>
      <c r="C164" s="236">
        <f t="shared" si="6"/>
        <v>5104882.2399999993</v>
      </c>
      <c r="D164" s="236">
        <f t="shared" si="7"/>
        <v>4632676.5999999996</v>
      </c>
      <c r="E164" s="236">
        <v>2011092</v>
      </c>
      <c r="F164" s="236">
        <v>2621584.6</v>
      </c>
      <c r="G164" s="236">
        <v>0</v>
      </c>
      <c r="H164" s="236">
        <v>0</v>
      </c>
      <c r="I164" s="236">
        <v>0</v>
      </c>
      <c r="J164" s="237">
        <v>0</v>
      </c>
      <c r="K164" s="236">
        <v>0</v>
      </c>
      <c r="L164" s="236">
        <v>0</v>
      </c>
      <c r="M164" s="236">
        <v>0</v>
      </c>
      <c r="N164" s="236">
        <v>0</v>
      </c>
      <c r="O164" s="236">
        <v>0</v>
      </c>
      <c r="P164" s="236">
        <v>472205.64</v>
      </c>
      <c r="Q164" s="236">
        <v>0</v>
      </c>
      <c r="R164" s="236">
        <v>0</v>
      </c>
      <c r="S164" s="236">
        <v>0</v>
      </c>
      <c r="T164" s="236">
        <v>0</v>
      </c>
    </row>
    <row r="165" spans="1:43" ht="22.5" customHeight="1" x14ac:dyDescent="0.25">
      <c r="A165" s="234">
        <v>154</v>
      </c>
      <c r="B165" s="235" t="s">
        <v>1248</v>
      </c>
      <c r="C165" s="236">
        <f t="shared" si="6"/>
        <v>17763571.91</v>
      </c>
      <c r="D165" s="236">
        <f t="shared" si="7"/>
        <v>0</v>
      </c>
      <c r="E165" s="236">
        <v>0</v>
      </c>
      <c r="F165" s="236">
        <v>0</v>
      </c>
      <c r="G165" s="236">
        <v>0</v>
      </c>
      <c r="H165" s="236">
        <v>0</v>
      </c>
      <c r="I165" s="236">
        <v>0</v>
      </c>
      <c r="J165" s="237">
        <v>7</v>
      </c>
      <c r="K165" s="236">
        <v>17453271.300000001</v>
      </c>
      <c r="L165" s="236">
        <v>0</v>
      </c>
      <c r="M165" s="236">
        <v>0</v>
      </c>
      <c r="N165" s="236">
        <v>0</v>
      </c>
      <c r="O165" s="236">
        <v>0</v>
      </c>
      <c r="P165" s="236">
        <v>310300.61</v>
      </c>
      <c r="Q165" s="236">
        <v>0</v>
      </c>
      <c r="R165" s="236">
        <v>0</v>
      </c>
      <c r="S165" s="236">
        <v>0</v>
      </c>
      <c r="T165" s="236">
        <v>0</v>
      </c>
    </row>
    <row r="166" spans="1:43" ht="22.5" customHeight="1" x14ac:dyDescent="0.25">
      <c r="A166" s="234">
        <v>155</v>
      </c>
      <c r="B166" s="235" t="s">
        <v>238</v>
      </c>
      <c r="C166" s="236">
        <f t="shared" si="6"/>
        <v>820911.19</v>
      </c>
      <c r="D166" s="236">
        <f t="shared" si="7"/>
        <v>0</v>
      </c>
      <c r="E166" s="236">
        <v>0</v>
      </c>
      <c r="F166" s="236">
        <v>0</v>
      </c>
      <c r="G166" s="236">
        <v>0</v>
      </c>
      <c r="H166" s="236">
        <v>0</v>
      </c>
      <c r="I166" s="236">
        <v>0</v>
      </c>
      <c r="J166" s="237">
        <v>0</v>
      </c>
      <c r="K166" s="236">
        <v>0</v>
      </c>
      <c r="L166" s="236">
        <v>0</v>
      </c>
      <c r="M166" s="236">
        <v>0</v>
      </c>
      <c r="N166" s="236">
        <v>820911.19</v>
      </c>
      <c r="O166" s="236">
        <v>0</v>
      </c>
      <c r="P166" s="236">
        <v>0</v>
      </c>
      <c r="Q166" s="236">
        <v>0</v>
      </c>
      <c r="R166" s="236">
        <v>0</v>
      </c>
      <c r="S166" s="236">
        <v>0</v>
      </c>
      <c r="T166" s="236">
        <v>0</v>
      </c>
    </row>
    <row r="167" spans="1:43" ht="22.5" customHeight="1" x14ac:dyDescent="0.25">
      <c r="A167" s="234">
        <v>156</v>
      </c>
      <c r="B167" s="235" t="s">
        <v>1249</v>
      </c>
      <c r="C167" s="236">
        <f t="shared" si="6"/>
        <v>12354909.989999998</v>
      </c>
      <c r="D167" s="236">
        <f t="shared" si="7"/>
        <v>12044784.169999998</v>
      </c>
      <c r="E167" s="236">
        <v>3212886.17</v>
      </c>
      <c r="F167" s="236">
        <v>6313526.4000000004</v>
      </c>
      <c r="G167" s="236">
        <v>884059.2</v>
      </c>
      <c r="H167" s="236">
        <v>702925.2</v>
      </c>
      <c r="I167" s="236">
        <v>931387.2</v>
      </c>
      <c r="J167" s="237">
        <v>0</v>
      </c>
      <c r="K167" s="236">
        <v>0</v>
      </c>
      <c r="L167" s="236">
        <v>0</v>
      </c>
      <c r="M167" s="236">
        <v>0</v>
      </c>
      <c r="N167" s="236">
        <v>0</v>
      </c>
      <c r="O167" s="236">
        <v>0</v>
      </c>
      <c r="P167" s="236">
        <v>310125.82</v>
      </c>
      <c r="Q167" s="236">
        <v>0</v>
      </c>
      <c r="R167" s="236">
        <v>0</v>
      </c>
      <c r="S167" s="236">
        <v>0</v>
      </c>
      <c r="T167" s="236">
        <v>0</v>
      </c>
    </row>
    <row r="168" spans="1:43" s="15" customFormat="1" ht="22.5" customHeight="1" x14ac:dyDescent="0.25">
      <c r="A168" s="343" t="s">
        <v>240</v>
      </c>
      <c r="B168" s="343"/>
      <c r="C168" s="230">
        <f>C169</f>
        <v>1895080.0899999999</v>
      </c>
      <c r="D168" s="230">
        <f t="shared" ref="D168:T168" si="8">D169</f>
        <v>0</v>
      </c>
      <c r="E168" s="230">
        <f t="shared" si="8"/>
        <v>0</v>
      </c>
      <c r="F168" s="230">
        <f t="shared" si="8"/>
        <v>0</v>
      </c>
      <c r="G168" s="230">
        <f t="shared" si="8"/>
        <v>0</v>
      </c>
      <c r="H168" s="230">
        <f t="shared" si="8"/>
        <v>0</v>
      </c>
      <c r="I168" s="230">
        <f t="shared" si="8"/>
        <v>0</v>
      </c>
      <c r="J168" s="231">
        <f t="shared" si="8"/>
        <v>0</v>
      </c>
      <c r="K168" s="230">
        <f t="shared" si="8"/>
        <v>0</v>
      </c>
      <c r="L168" s="230">
        <f t="shared" si="8"/>
        <v>0</v>
      </c>
      <c r="M168" s="230">
        <f t="shared" si="8"/>
        <v>0</v>
      </c>
      <c r="N168" s="230">
        <f t="shared" si="8"/>
        <v>1740052.46</v>
      </c>
      <c r="O168" s="230">
        <f t="shared" si="8"/>
        <v>0</v>
      </c>
      <c r="P168" s="230">
        <f t="shared" si="8"/>
        <v>155027.63</v>
      </c>
      <c r="Q168" s="230">
        <f t="shared" si="8"/>
        <v>0</v>
      </c>
      <c r="R168" s="230">
        <f t="shared" si="8"/>
        <v>0</v>
      </c>
      <c r="S168" s="230">
        <f t="shared" si="8"/>
        <v>0</v>
      </c>
      <c r="T168" s="230">
        <f t="shared" si="8"/>
        <v>0</v>
      </c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</row>
    <row r="169" spans="1:43" ht="22.5" customHeight="1" x14ac:dyDescent="0.25">
      <c r="A169" s="234">
        <v>1</v>
      </c>
      <c r="B169" s="235" t="s">
        <v>1250</v>
      </c>
      <c r="C169" s="236">
        <f>D169+K169+L169+M169+N169+O169+P169+Q169+R169+S169+T169</f>
        <v>1895080.0899999999</v>
      </c>
      <c r="D169" s="236">
        <f>SUM(E169:I169)</f>
        <v>0</v>
      </c>
      <c r="E169" s="236">
        <v>0</v>
      </c>
      <c r="F169" s="236">
        <v>0</v>
      </c>
      <c r="G169" s="236">
        <v>0</v>
      </c>
      <c r="H169" s="236">
        <v>0</v>
      </c>
      <c r="I169" s="236">
        <v>0</v>
      </c>
      <c r="J169" s="237">
        <v>0</v>
      </c>
      <c r="K169" s="236">
        <v>0</v>
      </c>
      <c r="L169" s="236">
        <v>0</v>
      </c>
      <c r="M169" s="236">
        <v>0</v>
      </c>
      <c r="N169" s="236">
        <v>1740052.46</v>
      </c>
      <c r="O169" s="236">
        <v>0</v>
      </c>
      <c r="P169" s="236">
        <v>155027.63</v>
      </c>
      <c r="Q169" s="236">
        <v>0</v>
      </c>
      <c r="R169" s="236">
        <v>0</v>
      </c>
      <c r="S169" s="236">
        <v>0</v>
      </c>
      <c r="T169" s="236">
        <v>0</v>
      </c>
    </row>
    <row r="170" spans="1:43" s="15" customFormat="1" ht="22.5" customHeight="1" x14ac:dyDescent="0.25">
      <c r="A170" s="343" t="s">
        <v>242</v>
      </c>
      <c r="B170" s="343"/>
      <c r="C170" s="230">
        <f>C171</f>
        <v>3734382.74</v>
      </c>
      <c r="D170" s="230">
        <f t="shared" ref="D170:T170" si="9">D171</f>
        <v>0</v>
      </c>
      <c r="E170" s="230">
        <f t="shared" si="9"/>
        <v>0</v>
      </c>
      <c r="F170" s="230">
        <f t="shared" si="9"/>
        <v>0</v>
      </c>
      <c r="G170" s="230">
        <f t="shared" si="9"/>
        <v>0</v>
      </c>
      <c r="H170" s="230">
        <f t="shared" si="9"/>
        <v>0</v>
      </c>
      <c r="I170" s="230">
        <f t="shared" si="9"/>
        <v>0</v>
      </c>
      <c r="J170" s="231">
        <f t="shared" si="9"/>
        <v>0</v>
      </c>
      <c r="K170" s="230">
        <f t="shared" si="9"/>
        <v>0</v>
      </c>
      <c r="L170" s="230">
        <f t="shared" si="9"/>
        <v>3612750</v>
      </c>
      <c r="M170" s="230">
        <f t="shared" si="9"/>
        <v>0</v>
      </c>
      <c r="N170" s="230">
        <f t="shared" si="9"/>
        <v>0</v>
      </c>
      <c r="O170" s="230">
        <f t="shared" si="9"/>
        <v>0</v>
      </c>
      <c r="P170" s="230">
        <f t="shared" si="9"/>
        <v>121632.74</v>
      </c>
      <c r="Q170" s="230">
        <f t="shared" si="9"/>
        <v>0</v>
      </c>
      <c r="R170" s="230">
        <f t="shared" si="9"/>
        <v>0</v>
      </c>
      <c r="S170" s="230">
        <f t="shared" si="9"/>
        <v>0</v>
      </c>
      <c r="T170" s="230">
        <f t="shared" si="9"/>
        <v>0</v>
      </c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</row>
    <row r="171" spans="1:43" ht="22.5" customHeight="1" x14ac:dyDescent="0.25">
      <c r="A171" s="234">
        <v>1</v>
      </c>
      <c r="B171" s="235" t="s">
        <v>1251</v>
      </c>
      <c r="C171" s="236">
        <f>D171+K171+L171+M171+N171+O171+P171+Q171+R171+S171+T171</f>
        <v>3734382.74</v>
      </c>
      <c r="D171" s="236">
        <f>SUM(E171:I171)</f>
        <v>0</v>
      </c>
      <c r="E171" s="236">
        <v>0</v>
      </c>
      <c r="F171" s="236">
        <v>0</v>
      </c>
      <c r="G171" s="236">
        <v>0</v>
      </c>
      <c r="H171" s="236">
        <v>0</v>
      </c>
      <c r="I171" s="236">
        <v>0</v>
      </c>
      <c r="J171" s="237">
        <v>0</v>
      </c>
      <c r="K171" s="236">
        <v>0</v>
      </c>
      <c r="L171" s="236">
        <v>3612750</v>
      </c>
      <c r="M171" s="236">
        <v>0</v>
      </c>
      <c r="N171" s="236">
        <v>0</v>
      </c>
      <c r="O171" s="236">
        <v>0</v>
      </c>
      <c r="P171" s="236">
        <v>121632.74</v>
      </c>
      <c r="Q171" s="236">
        <v>0</v>
      </c>
      <c r="R171" s="236">
        <v>0</v>
      </c>
      <c r="S171" s="236">
        <v>0</v>
      </c>
      <c r="T171" s="236">
        <v>0</v>
      </c>
    </row>
    <row r="172" spans="1:43" s="15" customFormat="1" ht="30" customHeight="1" x14ac:dyDescent="0.25">
      <c r="A172" s="343" t="s">
        <v>245</v>
      </c>
      <c r="B172" s="343"/>
      <c r="C172" s="230">
        <f>C173</f>
        <v>981682.56</v>
      </c>
      <c r="D172" s="230">
        <f t="shared" ref="D172:T172" si="10">D173</f>
        <v>0</v>
      </c>
      <c r="E172" s="230">
        <f t="shared" si="10"/>
        <v>0</v>
      </c>
      <c r="F172" s="230">
        <f t="shared" si="10"/>
        <v>0</v>
      </c>
      <c r="G172" s="230">
        <f t="shared" si="10"/>
        <v>0</v>
      </c>
      <c r="H172" s="230">
        <f t="shared" si="10"/>
        <v>0</v>
      </c>
      <c r="I172" s="230">
        <f t="shared" si="10"/>
        <v>0</v>
      </c>
      <c r="J172" s="231">
        <f t="shared" si="10"/>
        <v>0</v>
      </c>
      <c r="K172" s="230">
        <f t="shared" si="10"/>
        <v>0</v>
      </c>
      <c r="L172" s="230">
        <f t="shared" si="10"/>
        <v>0</v>
      </c>
      <c r="M172" s="230">
        <f t="shared" si="10"/>
        <v>0</v>
      </c>
      <c r="N172" s="230">
        <f t="shared" si="10"/>
        <v>981682.56</v>
      </c>
      <c r="O172" s="230">
        <f t="shared" si="10"/>
        <v>0</v>
      </c>
      <c r="P172" s="230">
        <f t="shared" si="10"/>
        <v>0</v>
      </c>
      <c r="Q172" s="230">
        <f t="shared" si="10"/>
        <v>0</v>
      </c>
      <c r="R172" s="230">
        <f t="shared" si="10"/>
        <v>0</v>
      </c>
      <c r="S172" s="230">
        <f t="shared" si="10"/>
        <v>0</v>
      </c>
      <c r="T172" s="230">
        <f t="shared" si="10"/>
        <v>0</v>
      </c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</row>
    <row r="173" spans="1:43" ht="22.5" customHeight="1" x14ac:dyDescent="0.25">
      <c r="A173" s="234">
        <v>1</v>
      </c>
      <c r="B173" s="235" t="s">
        <v>246</v>
      </c>
      <c r="C173" s="236">
        <f>D173+K173+L173+M173+N173+O173+P173+Q173+R173+S173+T173</f>
        <v>981682.56</v>
      </c>
      <c r="D173" s="236">
        <f>SUM(E173:I173)</f>
        <v>0</v>
      </c>
      <c r="E173" s="236">
        <v>0</v>
      </c>
      <c r="F173" s="236">
        <v>0</v>
      </c>
      <c r="G173" s="236">
        <v>0</v>
      </c>
      <c r="H173" s="236">
        <v>0</v>
      </c>
      <c r="I173" s="236">
        <v>0</v>
      </c>
      <c r="J173" s="237">
        <v>0</v>
      </c>
      <c r="K173" s="236">
        <v>0</v>
      </c>
      <c r="L173" s="236">
        <v>0</v>
      </c>
      <c r="M173" s="236">
        <v>0</v>
      </c>
      <c r="N173" s="236">
        <v>981682.56</v>
      </c>
      <c r="O173" s="236">
        <v>0</v>
      </c>
      <c r="P173" s="236">
        <v>0</v>
      </c>
      <c r="Q173" s="236">
        <v>0</v>
      </c>
      <c r="R173" s="236">
        <v>0</v>
      </c>
      <c r="S173" s="236">
        <v>0</v>
      </c>
      <c r="T173" s="236">
        <v>0</v>
      </c>
    </row>
    <row r="174" spans="1:43" s="15" customFormat="1" ht="22.5" customHeight="1" x14ac:dyDescent="0.25">
      <c r="A174" s="343" t="s">
        <v>247</v>
      </c>
      <c r="B174" s="343"/>
      <c r="C174" s="230">
        <f>SUM(C175:C181)</f>
        <v>15362604.9</v>
      </c>
      <c r="D174" s="230">
        <f t="shared" ref="D174:T174" si="11">SUM(D175:D181)</f>
        <v>0</v>
      </c>
      <c r="E174" s="230">
        <f t="shared" si="11"/>
        <v>0</v>
      </c>
      <c r="F174" s="230">
        <f t="shared" si="11"/>
        <v>0</v>
      </c>
      <c r="G174" s="230">
        <f t="shared" si="11"/>
        <v>0</v>
      </c>
      <c r="H174" s="230">
        <f t="shared" si="11"/>
        <v>0</v>
      </c>
      <c r="I174" s="230">
        <f t="shared" si="11"/>
        <v>0</v>
      </c>
      <c r="J174" s="231">
        <f t="shared" si="11"/>
        <v>0</v>
      </c>
      <c r="K174" s="230">
        <f t="shared" si="11"/>
        <v>0</v>
      </c>
      <c r="L174" s="230">
        <f t="shared" si="11"/>
        <v>13955387.689999999</v>
      </c>
      <c r="M174" s="230">
        <f t="shared" si="11"/>
        <v>0</v>
      </c>
      <c r="N174" s="230">
        <f t="shared" si="11"/>
        <v>0</v>
      </c>
      <c r="O174" s="230">
        <f t="shared" si="11"/>
        <v>0</v>
      </c>
      <c r="P174" s="230">
        <f t="shared" si="11"/>
        <v>1407217.21</v>
      </c>
      <c r="Q174" s="230">
        <f t="shared" si="11"/>
        <v>0</v>
      </c>
      <c r="R174" s="230">
        <f t="shared" si="11"/>
        <v>0</v>
      </c>
      <c r="S174" s="230">
        <f t="shared" si="11"/>
        <v>0</v>
      </c>
      <c r="T174" s="230">
        <f t="shared" si="11"/>
        <v>0</v>
      </c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</row>
    <row r="175" spans="1:43" ht="22.5" customHeight="1" x14ac:dyDescent="0.25">
      <c r="A175" s="234">
        <v>1</v>
      </c>
      <c r="B175" s="235" t="s">
        <v>1252</v>
      </c>
      <c r="C175" s="236">
        <f t="shared" ref="C175:C181" si="12">D175+K175+L175+M175+N175+O175+P175+Q175+R175+S175+T175</f>
        <v>254975.13</v>
      </c>
      <c r="D175" s="236">
        <f t="shared" ref="D175:D181" si="13">SUM(E175:I175)</f>
        <v>0</v>
      </c>
      <c r="E175" s="236">
        <v>0</v>
      </c>
      <c r="F175" s="236">
        <v>0</v>
      </c>
      <c r="G175" s="236">
        <v>0</v>
      </c>
      <c r="H175" s="236">
        <v>0</v>
      </c>
      <c r="I175" s="236">
        <v>0</v>
      </c>
      <c r="J175" s="237">
        <v>0</v>
      </c>
      <c r="K175" s="236">
        <v>0</v>
      </c>
      <c r="L175" s="236">
        <v>0</v>
      </c>
      <c r="M175" s="236">
        <v>0</v>
      </c>
      <c r="N175" s="236">
        <v>0</v>
      </c>
      <c r="O175" s="236">
        <v>0</v>
      </c>
      <c r="P175" s="236">
        <v>254975.13</v>
      </c>
      <c r="Q175" s="236">
        <v>0</v>
      </c>
      <c r="R175" s="236">
        <v>0</v>
      </c>
      <c r="S175" s="236">
        <v>0</v>
      </c>
      <c r="T175" s="236">
        <v>0</v>
      </c>
    </row>
    <row r="176" spans="1:43" ht="22.5" customHeight="1" x14ac:dyDescent="0.25">
      <c r="A176" s="234">
        <v>2</v>
      </c>
      <c r="B176" s="235" t="s">
        <v>1253</v>
      </c>
      <c r="C176" s="236">
        <f t="shared" si="12"/>
        <v>4354988.7300000004</v>
      </c>
      <c r="D176" s="236">
        <f t="shared" si="13"/>
        <v>0</v>
      </c>
      <c r="E176" s="236">
        <v>0</v>
      </c>
      <c r="F176" s="236">
        <v>0</v>
      </c>
      <c r="G176" s="236">
        <v>0</v>
      </c>
      <c r="H176" s="236">
        <v>0</v>
      </c>
      <c r="I176" s="236">
        <v>0</v>
      </c>
      <c r="J176" s="237">
        <v>0</v>
      </c>
      <c r="K176" s="236">
        <v>0</v>
      </c>
      <c r="L176" s="236">
        <v>4186579.2</v>
      </c>
      <c r="M176" s="236">
        <v>0</v>
      </c>
      <c r="N176" s="236">
        <v>0</v>
      </c>
      <c r="O176" s="236">
        <v>0</v>
      </c>
      <c r="P176" s="236">
        <v>168409.53</v>
      </c>
      <c r="Q176" s="236">
        <v>0</v>
      </c>
      <c r="R176" s="236">
        <v>0</v>
      </c>
      <c r="S176" s="236">
        <v>0</v>
      </c>
      <c r="T176" s="236">
        <v>0</v>
      </c>
    </row>
    <row r="177" spans="1:43" ht="22.5" customHeight="1" x14ac:dyDescent="0.25">
      <c r="A177" s="234">
        <v>3</v>
      </c>
      <c r="B177" s="235" t="s">
        <v>1254</v>
      </c>
      <c r="C177" s="236">
        <f t="shared" si="12"/>
        <v>147396.23000000001</v>
      </c>
      <c r="D177" s="236">
        <f t="shared" si="13"/>
        <v>0</v>
      </c>
      <c r="E177" s="236">
        <v>0</v>
      </c>
      <c r="F177" s="236">
        <v>0</v>
      </c>
      <c r="G177" s="236">
        <v>0</v>
      </c>
      <c r="H177" s="236">
        <v>0</v>
      </c>
      <c r="I177" s="236">
        <v>0</v>
      </c>
      <c r="J177" s="237">
        <v>0</v>
      </c>
      <c r="K177" s="236">
        <v>0</v>
      </c>
      <c r="L177" s="236">
        <v>0</v>
      </c>
      <c r="M177" s="236">
        <v>0</v>
      </c>
      <c r="N177" s="236">
        <v>0</v>
      </c>
      <c r="O177" s="236">
        <v>0</v>
      </c>
      <c r="P177" s="236">
        <v>147396.23000000001</v>
      </c>
      <c r="Q177" s="236">
        <v>0</v>
      </c>
      <c r="R177" s="236">
        <v>0</v>
      </c>
      <c r="S177" s="236">
        <v>0</v>
      </c>
      <c r="T177" s="236">
        <v>0</v>
      </c>
    </row>
    <row r="178" spans="1:43" ht="22.5" customHeight="1" x14ac:dyDescent="0.25">
      <c r="A178" s="234">
        <v>4</v>
      </c>
      <c r="B178" s="235" t="s">
        <v>251</v>
      </c>
      <c r="C178" s="236">
        <f t="shared" si="12"/>
        <v>3078566.4</v>
      </c>
      <c r="D178" s="236">
        <f t="shared" si="13"/>
        <v>0</v>
      </c>
      <c r="E178" s="236">
        <v>0</v>
      </c>
      <c r="F178" s="236">
        <v>0</v>
      </c>
      <c r="G178" s="236">
        <v>0</v>
      </c>
      <c r="H178" s="236">
        <v>0</v>
      </c>
      <c r="I178" s="236">
        <v>0</v>
      </c>
      <c r="J178" s="237">
        <v>0</v>
      </c>
      <c r="K178" s="236">
        <v>0</v>
      </c>
      <c r="L178" s="236">
        <v>3078566.4</v>
      </c>
      <c r="M178" s="236">
        <v>0</v>
      </c>
      <c r="N178" s="236">
        <v>0</v>
      </c>
      <c r="O178" s="236">
        <v>0</v>
      </c>
      <c r="P178" s="236">
        <v>0</v>
      </c>
      <c r="Q178" s="236">
        <v>0</v>
      </c>
      <c r="R178" s="236">
        <v>0</v>
      </c>
      <c r="S178" s="236">
        <v>0</v>
      </c>
      <c r="T178" s="236">
        <v>0</v>
      </c>
    </row>
    <row r="179" spans="1:43" ht="22.5" customHeight="1" x14ac:dyDescent="0.25">
      <c r="A179" s="234">
        <v>5</v>
      </c>
      <c r="B179" s="235" t="s">
        <v>1255</v>
      </c>
      <c r="C179" s="236">
        <f t="shared" si="12"/>
        <v>6973060.8599999994</v>
      </c>
      <c r="D179" s="236">
        <f t="shared" si="13"/>
        <v>0</v>
      </c>
      <c r="E179" s="236">
        <v>0</v>
      </c>
      <c r="F179" s="236">
        <v>0</v>
      </c>
      <c r="G179" s="236">
        <v>0</v>
      </c>
      <c r="H179" s="236">
        <v>0</v>
      </c>
      <c r="I179" s="236">
        <v>0</v>
      </c>
      <c r="J179" s="237">
        <v>0</v>
      </c>
      <c r="K179" s="236">
        <v>0</v>
      </c>
      <c r="L179" s="236">
        <v>6690242.0899999999</v>
      </c>
      <c r="M179" s="236">
        <v>0</v>
      </c>
      <c r="N179" s="236">
        <v>0</v>
      </c>
      <c r="O179" s="236">
        <v>0</v>
      </c>
      <c r="P179" s="236">
        <v>282818.77</v>
      </c>
      <c r="Q179" s="236">
        <v>0</v>
      </c>
      <c r="R179" s="236">
        <v>0</v>
      </c>
      <c r="S179" s="236">
        <v>0</v>
      </c>
      <c r="T179" s="236">
        <v>0</v>
      </c>
    </row>
    <row r="180" spans="1:43" ht="22.5" customHeight="1" x14ac:dyDescent="0.25">
      <c r="A180" s="234">
        <v>6</v>
      </c>
      <c r="B180" s="235" t="s">
        <v>1256</v>
      </c>
      <c r="C180" s="236">
        <f t="shared" si="12"/>
        <v>260225.32</v>
      </c>
      <c r="D180" s="236">
        <f t="shared" si="13"/>
        <v>0</v>
      </c>
      <c r="E180" s="236">
        <v>0</v>
      </c>
      <c r="F180" s="236">
        <v>0</v>
      </c>
      <c r="G180" s="236">
        <v>0</v>
      </c>
      <c r="H180" s="236">
        <v>0</v>
      </c>
      <c r="I180" s="236">
        <v>0</v>
      </c>
      <c r="J180" s="237">
        <v>0</v>
      </c>
      <c r="K180" s="236">
        <v>0</v>
      </c>
      <c r="L180" s="236">
        <v>0</v>
      </c>
      <c r="M180" s="236">
        <v>0</v>
      </c>
      <c r="N180" s="236">
        <v>0</v>
      </c>
      <c r="O180" s="236">
        <v>0</v>
      </c>
      <c r="P180" s="236">
        <v>260225.32</v>
      </c>
      <c r="Q180" s="236">
        <v>0</v>
      </c>
      <c r="R180" s="236">
        <v>0</v>
      </c>
      <c r="S180" s="236">
        <v>0</v>
      </c>
      <c r="T180" s="236">
        <v>0</v>
      </c>
    </row>
    <row r="181" spans="1:43" ht="22.5" customHeight="1" x14ac:dyDescent="0.25">
      <c r="A181" s="234">
        <v>7</v>
      </c>
      <c r="B181" s="235" t="s">
        <v>1257</v>
      </c>
      <c r="C181" s="236">
        <f t="shared" si="12"/>
        <v>293392.23</v>
      </c>
      <c r="D181" s="236">
        <f t="shared" si="13"/>
        <v>0</v>
      </c>
      <c r="E181" s="236">
        <v>0</v>
      </c>
      <c r="F181" s="236">
        <v>0</v>
      </c>
      <c r="G181" s="236">
        <v>0</v>
      </c>
      <c r="H181" s="236">
        <v>0</v>
      </c>
      <c r="I181" s="236">
        <v>0</v>
      </c>
      <c r="J181" s="237">
        <v>0</v>
      </c>
      <c r="K181" s="236">
        <v>0</v>
      </c>
      <c r="L181" s="236">
        <v>0</v>
      </c>
      <c r="M181" s="236">
        <v>0</v>
      </c>
      <c r="N181" s="236">
        <v>0</v>
      </c>
      <c r="O181" s="236">
        <v>0</v>
      </c>
      <c r="P181" s="236">
        <v>293392.23</v>
      </c>
      <c r="Q181" s="236">
        <v>0</v>
      </c>
      <c r="R181" s="236">
        <v>0</v>
      </c>
      <c r="S181" s="236">
        <v>0</v>
      </c>
      <c r="T181" s="236">
        <v>0</v>
      </c>
    </row>
    <row r="182" spans="1:43" s="15" customFormat="1" ht="24" customHeight="1" x14ac:dyDescent="0.25">
      <c r="A182" s="343" t="s">
        <v>255</v>
      </c>
      <c r="B182" s="343"/>
      <c r="C182" s="230">
        <f>SUM(C183:C227)</f>
        <v>160180702.97000003</v>
      </c>
      <c r="D182" s="230">
        <f t="shared" ref="D182:T182" si="14">SUM(D183:D227)</f>
        <v>4944146.51</v>
      </c>
      <c r="E182" s="230">
        <f t="shared" si="14"/>
        <v>0</v>
      </c>
      <c r="F182" s="230">
        <f t="shared" si="14"/>
        <v>3963809.6399999997</v>
      </c>
      <c r="G182" s="230">
        <f t="shared" si="14"/>
        <v>980336.87</v>
      </c>
      <c r="H182" s="230">
        <f t="shared" si="14"/>
        <v>0</v>
      </c>
      <c r="I182" s="230">
        <f t="shared" si="14"/>
        <v>0</v>
      </c>
      <c r="J182" s="231">
        <f t="shared" si="14"/>
        <v>0</v>
      </c>
      <c r="K182" s="230">
        <f t="shared" si="14"/>
        <v>0</v>
      </c>
      <c r="L182" s="230">
        <f t="shared" si="14"/>
        <v>42393271.969999999</v>
      </c>
      <c r="M182" s="230">
        <f t="shared" si="14"/>
        <v>0</v>
      </c>
      <c r="N182" s="230">
        <f t="shared" si="14"/>
        <v>112843284.48999999</v>
      </c>
      <c r="O182" s="230">
        <f t="shared" si="14"/>
        <v>0</v>
      </c>
      <c r="P182" s="230">
        <f t="shared" si="14"/>
        <v>0</v>
      </c>
      <c r="Q182" s="230">
        <f t="shared" si="14"/>
        <v>0</v>
      </c>
      <c r="R182" s="230">
        <f t="shared" si="14"/>
        <v>0</v>
      </c>
      <c r="S182" s="230">
        <f t="shared" si="14"/>
        <v>0</v>
      </c>
      <c r="T182" s="230">
        <f t="shared" si="14"/>
        <v>0</v>
      </c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</row>
    <row r="183" spans="1:43" ht="22.5" customHeight="1" x14ac:dyDescent="0.25">
      <c r="A183" s="234">
        <v>1</v>
      </c>
      <c r="B183" s="235" t="s">
        <v>256</v>
      </c>
      <c r="C183" s="236">
        <f t="shared" ref="C183:C227" si="15">D183+K183+L183+M183+N183+O183+P183+Q183+R183+S183+T183</f>
        <v>1584891.63</v>
      </c>
      <c r="D183" s="236">
        <f t="shared" ref="D183:D227" si="16">SUM(E183:I183)</f>
        <v>0</v>
      </c>
      <c r="E183" s="236">
        <v>0</v>
      </c>
      <c r="F183" s="236">
        <v>0</v>
      </c>
      <c r="G183" s="236">
        <v>0</v>
      </c>
      <c r="H183" s="236">
        <v>0</v>
      </c>
      <c r="I183" s="236">
        <v>0</v>
      </c>
      <c r="J183" s="237">
        <v>0</v>
      </c>
      <c r="K183" s="236">
        <v>0</v>
      </c>
      <c r="L183" s="236">
        <v>1584891.63</v>
      </c>
      <c r="M183" s="236">
        <v>0</v>
      </c>
      <c r="N183" s="236">
        <v>0</v>
      </c>
      <c r="O183" s="236">
        <v>0</v>
      </c>
      <c r="P183" s="236">
        <v>0</v>
      </c>
      <c r="Q183" s="236">
        <v>0</v>
      </c>
      <c r="R183" s="236">
        <v>0</v>
      </c>
      <c r="S183" s="236">
        <v>0</v>
      </c>
      <c r="T183" s="236">
        <v>0</v>
      </c>
    </row>
    <row r="184" spans="1:43" ht="22.5" customHeight="1" x14ac:dyDescent="0.25">
      <c r="A184" s="234">
        <v>2</v>
      </c>
      <c r="B184" s="235" t="s">
        <v>257</v>
      </c>
      <c r="C184" s="236">
        <f t="shared" si="15"/>
        <v>2099180.66</v>
      </c>
      <c r="D184" s="236">
        <f t="shared" si="16"/>
        <v>0</v>
      </c>
      <c r="E184" s="236">
        <v>0</v>
      </c>
      <c r="F184" s="236">
        <v>0</v>
      </c>
      <c r="G184" s="236">
        <v>0</v>
      </c>
      <c r="H184" s="236">
        <v>0</v>
      </c>
      <c r="I184" s="236">
        <v>0</v>
      </c>
      <c r="J184" s="237">
        <v>0</v>
      </c>
      <c r="K184" s="236">
        <v>0</v>
      </c>
      <c r="L184" s="236">
        <v>0</v>
      </c>
      <c r="M184" s="236">
        <v>0</v>
      </c>
      <c r="N184" s="236">
        <v>2099180.66</v>
      </c>
      <c r="O184" s="236">
        <v>0</v>
      </c>
      <c r="P184" s="236">
        <v>0</v>
      </c>
      <c r="Q184" s="236">
        <v>0</v>
      </c>
      <c r="R184" s="236">
        <v>0</v>
      </c>
      <c r="S184" s="236">
        <v>0</v>
      </c>
      <c r="T184" s="236">
        <v>0</v>
      </c>
    </row>
    <row r="185" spans="1:43" ht="22.5" customHeight="1" x14ac:dyDescent="0.25">
      <c r="A185" s="234">
        <v>3</v>
      </c>
      <c r="B185" s="235" t="s">
        <v>258</v>
      </c>
      <c r="C185" s="236">
        <f t="shared" si="15"/>
        <v>980336.87</v>
      </c>
      <c r="D185" s="236">
        <f t="shared" si="16"/>
        <v>980336.87</v>
      </c>
      <c r="E185" s="236">
        <v>0</v>
      </c>
      <c r="F185" s="236">
        <v>0</v>
      </c>
      <c r="G185" s="236">
        <v>980336.87</v>
      </c>
      <c r="H185" s="236">
        <v>0</v>
      </c>
      <c r="I185" s="236">
        <v>0</v>
      </c>
      <c r="J185" s="237">
        <v>0</v>
      </c>
      <c r="K185" s="236">
        <v>0</v>
      </c>
      <c r="L185" s="236">
        <v>0</v>
      </c>
      <c r="M185" s="236">
        <v>0</v>
      </c>
      <c r="N185" s="236">
        <v>0</v>
      </c>
      <c r="O185" s="236">
        <v>0</v>
      </c>
      <c r="P185" s="236">
        <v>0</v>
      </c>
      <c r="Q185" s="236">
        <v>0</v>
      </c>
      <c r="R185" s="236">
        <v>0</v>
      </c>
      <c r="S185" s="236">
        <v>0</v>
      </c>
      <c r="T185" s="236">
        <v>0</v>
      </c>
    </row>
    <row r="186" spans="1:43" ht="22.5" customHeight="1" x14ac:dyDescent="0.25">
      <c r="A186" s="234">
        <v>4</v>
      </c>
      <c r="B186" s="235" t="s">
        <v>259</v>
      </c>
      <c r="C186" s="236">
        <f t="shared" si="15"/>
        <v>3296401.97</v>
      </c>
      <c r="D186" s="236">
        <f t="shared" si="16"/>
        <v>0</v>
      </c>
      <c r="E186" s="236">
        <v>0</v>
      </c>
      <c r="F186" s="236">
        <v>0</v>
      </c>
      <c r="G186" s="236">
        <v>0</v>
      </c>
      <c r="H186" s="236">
        <v>0</v>
      </c>
      <c r="I186" s="236">
        <v>0</v>
      </c>
      <c r="J186" s="237">
        <v>0</v>
      </c>
      <c r="K186" s="236">
        <v>0</v>
      </c>
      <c r="L186" s="236">
        <v>0</v>
      </c>
      <c r="M186" s="236">
        <v>0</v>
      </c>
      <c r="N186" s="236">
        <v>3296401.97</v>
      </c>
      <c r="O186" s="236">
        <v>0</v>
      </c>
      <c r="P186" s="236">
        <v>0</v>
      </c>
      <c r="Q186" s="236">
        <v>0</v>
      </c>
      <c r="R186" s="236">
        <v>0</v>
      </c>
      <c r="S186" s="236">
        <v>0</v>
      </c>
      <c r="T186" s="236">
        <v>0</v>
      </c>
    </row>
    <row r="187" spans="1:43" ht="22.5" customHeight="1" x14ac:dyDescent="0.25">
      <c r="A187" s="234">
        <v>5</v>
      </c>
      <c r="B187" s="235" t="s">
        <v>260</v>
      </c>
      <c r="C187" s="236">
        <f t="shared" si="15"/>
        <v>2406538.67</v>
      </c>
      <c r="D187" s="236">
        <f t="shared" si="16"/>
        <v>0</v>
      </c>
      <c r="E187" s="236">
        <v>0</v>
      </c>
      <c r="F187" s="236">
        <v>0</v>
      </c>
      <c r="G187" s="236">
        <v>0</v>
      </c>
      <c r="H187" s="236">
        <v>0</v>
      </c>
      <c r="I187" s="236">
        <v>0</v>
      </c>
      <c r="J187" s="237">
        <v>0</v>
      </c>
      <c r="K187" s="236">
        <v>0</v>
      </c>
      <c r="L187" s="236">
        <v>0</v>
      </c>
      <c r="M187" s="236">
        <v>0</v>
      </c>
      <c r="N187" s="236">
        <v>2406538.67</v>
      </c>
      <c r="O187" s="236">
        <v>0</v>
      </c>
      <c r="P187" s="236">
        <v>0</v>
      </c>
      <c r="Q187" s="236">
        <v>0</v>
      </c>
      <c r="R187" s="236">
        <v>0</v>
      </c>
      <c r="S187" s="236">
        <v>0</v>
      </c>
      <c r="T187" s="236">
        <v>0</v>
      </c>
    </row>
    <row r="188" spans="1:43" ht="22.5" customHeight="1" x14ac:dyDescent="0.25">
      <c r="A188" s="234">
        <v>6</v>
      </c>
      <c r="B188" s="235" t="s">
        <v>261</v>
      </c>
      <c r="C188" s="236">
        <f t="shared" si="15"/>
        <v>2765732.35</v>
      </c>
      <c r="D188" s="236">
        <f t="shared" si="16"/>
        <v>0</v>
      </c>
      <c r="E188" s="236">
        <v>0</v>
      </c>
      <c r="F188" s="236">
        <v>0</v>
      </c>
      <c r="G188" s="236">
        <v>0</v>
      </c>
      <c r="H188" s="236">
        <v>0</v>
      </c>
      <c r="I188" s="236">
        <v>0</v>
      </c>
      <c r="J188" s="237">
        <v>0</v>
      </c>
      <c r="K188" s="236">
        <v>0</v>
      </c>
      <c r="L188" s="236">
        <v>0</v>
      </c>
      <c r="M188" s="236">
        <v>0</v>
      </c>
      <c r="N188" s="236">
        <v>2765732.35</v>
      </c>
      <c r="O188" s="236">
        <v>0</v>
      </c>
      <c r="P188" s="236">
        <v>0</v>
      </c>
      <c r="Q188" s="236">
        <v>0</v>
      </c>
      <c r="R188" s="236">
        <v>0</v>
      </c>
      <c r="S188" s="236">
        <v>0</v>
      </c>
      <c r="T188" s="236">
        <v>0</v>
      </c>
    </row>
    <row r="189" spans="1:43" ht="22.5" customHeight="1" x14ac:dyDescent="0.25">
      <c r="A189" s="234">
        <v>7</v>
      </c>
      <c r="B189" s="235" t="s">
        <v>262</v>
      </c>
      <c r="C189" s="236">
        <f t="shared" si="15"/>
        <v>976992.82</v>
      </c>
      <c r="D189" s="236">
        <f t="shared" si="16"/>
        <v>0</v>
      </c>
      <c r="E189" s="236">
        <v>0</v>
      </c>
      <c r="F189" s="236">
        <v>0</v>
      </c>
      <c r="G189" s="236">
        <v>0</v>
      </c>
      <c r="H189" s="236">
        <v>0</v>
      </c>
      <c r="I189" s="236">
        <v>0</v>
      </c>
      <c r="J189" s="237">
        <v>0</v>
      </c>
      <c r="K189" s="236">
        <v>0</v>
      </c>
      <c r="L189" s="236">
        <v>0</v>
      </c>
      <c r="M189" s="236">
        <v>0</v>
      </c>
      <c r="N189" s="236">
        <v>976992.82</v>
      </c>
      <c r="O189" s="236">
        <v>0</v>
      </c>
      <c r="P189" s="236">
        <v>0</v>
      </c>
      <c r="Q189" s="236">
        <v>0</v>
      </c>
      <c r="R189" s="236">
        <v>0</v>
      </c>
      <c r="S189" s="236">
        <v>0</v>
      </c>
      <c r="T189" s="236">
        <v>0</v>
      </c>
    </row>
    <row r="190" spans="1:43" ht="22.5" customHeight="1" x14ac:dyDescent="0.25">
      <c r="A190" s="234">
        <v>8</v>
      </c>
      <c r="B190" s="235" t="s">
        <v>263</v>
      </c>
      <c r="C190" s="236">
        <f t="shared" si="15"/>
        <v>299608.98</v>
      </c>
      <c r="D190" s="236">
        <f t="shared" si="16"/>
        <v>299608.98</v>
      </c>
      <c r="E190" s="236">
        <v>0</v>
      </c>
      <c r="F190" s="236">
        <v>299608.98</v>
      </c>
      <c r="G190" s="236">
        <v>0</v>
      </c>
      <c r="H190" s="236">
        <v>0</v>
      </c>
      <c r="I190" s="236">
        <v>0</v>
      </c>
      <c r="J190" s="237">
        <v>0</v>
      </c>
      <c r="K190" s="236">
        <v>0</v>
      </c>
      <c r="L190" s="236">
        <v>0</v>
      </c>
      <c r="M190" s="236">
        <v>0</v>
      </c>
      <c r="N190" s="236">
        <v>0</v>
      </c>
      <c r="O190" s="236">
        <v>0</v>
      </c>
      <c r="P190" s="236">
        <v>0</v>
      </c>
      <c r="Q190" s="236">
        <v>0</v>
      </c>
      <c r="R190" s="236">
        <v>0</v>
      </c>
      <c r="S190" s="236">
        <v>0</v>
      </c>
      <c r="T190" s="236">
        <v>0</v>
      </c>
    </row>
    <row r="191" spans="1:43" ht="22.5" customHeight="1" x14ac:dyDescent="0.25">
      <c r="A191" s="234">
        <v>9</v>
      </c>
      <c r="B191" s="235" t="s">
        <v>264</v>
      </c>
      <c r="C191" s="236">
        <f t="shared" si="15"/>
        <v>2799913.72</v>
      </c>
      <c r="D191" s="236">
        <f t="shared" si="16"/>
        <v>0</v>
      </c>
      <c r="E191" s="236">
        <v>0</v>
      </c>
      <c r="F191" s="236">
        <v>0</v>
      </c>
      <c r="G191" s="236">
        <v>0</v>
      </c>
      <c r="H191" s="236">
        <v>0</v>
      </c>
      <c r="I191" s="236">
        <v>0</v>
      </c>
      <c r="J191" s="237">
        <v>0</v>
      </c>
      <c r="K191" s="236">
        <v>0</v>
      </c>
      <c r="L191" s="236">
        <v>0</v>
      </c>
      <c r="M191" s="236">
        <v>0</v>
      </c>
      <c r="N191" s="236">
        <v>2799913.72</v>
      </c>
      <c r="O191" s="236">
        <v>0</v>
      </c>
      <c r="P191" s="236">
        <v>0</v>
      </c>
      <c r="Q191" s="236">
        <v>0</v>
      </c>
      <c r="R191" s="236">
        <v>0</v>
      </c>
      <c r="S191" s="236">
        <v>0</v>
      </c>
      <c r="T191" s="236">
        <v>0</v>
      </c>
    </row>
    <row r="192" spans="1:43" ht="22.5" customHeight="1" x14ac:dyDescent="0.25">
      <c r="A192" s="234">
        <v>10</v>
      </c>
      <c r="B192" s="235" t="s">
        <v>265</v>
      </c>
      <c r="C192" s="236">
        <f t="shared" si="15"/>
        <v>1580810.15</v>
      </c>
      <c r="D192" s="236">
        <f t="shared" si="16"/>
        <v>0</v>
      </c>
      <c r="E192" s="236">
        <v>0</v>
      </c>
      <c r="F192" s="236">
        <v>0</v>
      </c>
      <c r="G192" s="236">
        <v>0</v>
      </c>
      <c r="H192" s="236">
        <v>0</v>
      </c>
      <c r="I192" s="236">
        <v>0</v>
      </c>
      <c r="J192" s="237">
        <v>0</v>
      </c>
      <c r="K192" s="236">
        <v>0</v>
      </c>
      <c r="L192" s="236">
        <v>1580810.15</v>
      </c>
      <c r="M192" s="236">
        <v>0</v>
      </c>
      <c r="N192" s="236">
        <v>0</v>
      </c>
      <c r="O192" s="236">
        <v>0</v>
      </c>
      <c r="P192" s="236">
        <v>0</v>
      </c>
      <c r="Q192" s="236">
        <v>0</v>
      </c>
      <c r="R192" s="236">
        <v>0</v>
      </c>
      <c r="S192" s="236">
        <v>0</v>
      </c>
      <c r="T192" s="236">
        <v>0</v>
      </c>
    </row>
    <row r="193" spans="1:20" ht="22.5" customHeight="1" x14ac:dyDescent="0.25">
      <c r="A193" s="234">
        <v>11</v>
      </c>
      <c r="B193" s="235" t="s">
        <v>266</v>
      </c>
      <c r="C193" s="236">
        <f t="shared" si="15"/>
        <v>2656500.21</v>
      </c>
      <c r="D193" s="236">
        <f t="shared" si="16"/>
        <v>0</v>
      </c>
      <c r="E193" s="236">
        <v>0</v>
      </c>
      <c r="F193" s="236">
        <v>0</v>
      </c>
      <c r="G193" s="236">
        <v>0</v>
      </c>
      <c r="H193" s="236">
        <v>0</v>
      </c>
      <c r="I193" s="236">
        <v>0</v>
      </c>
      <c r="J193" s="237">
        <v>0</v>
      </c>
      <c r="K193" s="236">
        <v>0</v>
      </c>
      <c r="L193" s="236">
        <v>0</v>
      </c>
      <c r="M193" s="236">
        <v>0</v>
      </c>
      <c r="N193" s="236">
        <v>2656500.21</v>
      </c>
      <c r="O193" s="236">
        <v>0</v>
      </c>
      <c r="P193" s="236">
        <v>0</v>
      </c>
      <c r="Q193" s="236">
        <v>0</v>
      </c>
      <c r="R193" s="236">
        <v>0</v>
      </c>
      <c r="S193" s="236">
        <v>0</v>
      </c>
      <c r="T193" s="236">
        <v>0</v>
      </c>
    </row>
    <row r="194" spans="1:20" ht="22.5" customHeight="1" x14ac:dyDescent="0.25">
      <c r="A194" s="234">
        <v>12</v>
      </c>
      <c r="B194" s="235" t="s">
        <v>267</v>
      </c>
      <c r="C194" s="236">
        <f t="shared" si="15"/>
        <v>3404447.66</v>
      </c>
      <c r="D194" s="236">
        <f t="shared" si="16"/>
        <v>0</v>
      </c>
      <c r="E194" s="236">
        <v>0</v>
      </c>
      <c r="F194" s="236">
        <v>0</v>
      </c>
      <c r="G194" s="236">
        <v>0</v>
      </c>
      <c r="H194" s="236">
        <v>0</v>
      </c>
      <c r="I194" s="236">
        <v>0</v>
      </c>
      <c r="J194" s="237">
        <v>0</v>
      </c>
      <c r="K194" s="236">
        <v>0</v>
      </c>
      <c r="L194" s="236">
        <v>0</v>
      </c>
      <c r="M194" s="236">
        <v>0</v>
      </c>
      <c r="N194" s="236">
        <v>3404447.66</v>
      </c>
      <c r="O194" s="236">
        <v>0</v>
      </c>
      <c r="P194" s="236">
        <v>0</v>
      </c>
      <c r="Q194" s="236">
        <v>0</v>
      </c>
      <c r="R194" s="236">
        <v>0</v>
      </c>
      <c r="S194" s="236">
        <v>0</v>
      </c>
      <c r="T194" s="236">
        <v>0</v>
      </c>
    </row>
    <row r="195" spans="1:20" ht="22.5" customHeight="1" x14ac:dyDescent="0.25">
      <c r="A195" s="234">
        <v>13</v>
      </c>
      <c r="B195" s="235" t="s">
        <v>268</v>
      </c>
      <c r="C195" s="236">
        <f t="shared" si="15"/>
        <v>3790858.44</v>
      </c>
      <c r="D195" s="236">
        <f t="shared" si="16"/>
        <v>0</v>
      </c>
      <c r="E195" s="236">
        <v>0</v>
      </c>
      <c r="F195" s="236">
        <v>0</v>
      </c>
      <c r="G195" s="236">
        <v>0</v>
      </c>
      <c r="H195" s="236">
        <v>0</v>
      </c>
      <c r="I195" s="236">
        <v>0</v>
      </c>
      <c r="J195" s="237">
        <v>0</v>
      </c>
      <c r="K195" s="236">
        <v>0</v>
      </c>
      <c r="L195" s="236">
        <v>3790858.44</v>
      </c>
      <c r="M195" s="236">
        <v>0</v>
      </c>
      <c r="N195" s="236">
        <v>0</v>
      </c>
      <c r="O195" s="236">
        <v>0</v>
      </c>
      <c r="P195" s="236">
        <v>0</v>
      </c>
      <c r="Q195" s="236">
        <v>0</v>
      </c>
      <c r="R195" s="236">
        <v>0</v>
      </c>
      <c r="S195" s="236">
        <v>0</v>
      </c>
      <c r="T195" s="236">
        <v>0</v>
      </c>
    </row>
    <row r="196" spans="1:20" ht="24.75" customHeight="1" x14ac:dyDescent="0.25">
      <c r="A196" s="234">
        <v>14</v>
      </c>
      <c r="B196" s="235" t="s">
        <v>269</v>
      </c>
      <c r="C196" s="236">
        <f t="shared" si="15"/>
        <v>2756248.59</v>
      </c>
      <c r="D196" s="236">
        <f t="shared" si="16"/>
        <v>0</v>
      </c>
      <c r="E196" s="236">
        <v>0</v>
      </c>
      <c r="F196" s="236">
        <v>0</v>
      </c>
      <c r="G196" s="236">
        <v>0</v>
      </c>
      <c r="H196" s="236">
        <v>0</v>
      </c>
      <c r="I196" s="236">
        <v>0</v>
      </c>
      <c r="J196" s="237">
        <v>0</v>
      </c>
      <c r="K196" s="236">
        <v>0</v>
      </c>
      <c r="L196" s="236">
        <v>0</v>
      </c>
      <c r="M196" s="236">
        <v>0</v>
      </c>
      <c r="N196" s="236">
        <v>2756248.59</v>
      </c>
      <c r="O196" s="236">
        <v>0</v>
      </c>
      <c r="P196" s="236">
        <v>0</v>
      </c>
      <c r="Q196" s="236">
        <v>0</v>
      </c>
      <c r="R196" s="236">
        <v>0</v>
      </c>
      <c r="S196" s="236">
        <v>0</v>
      </c>
      <c r="T196" s="236">
        <v>0</v>
      </c>
    </row>
    <row r="197" spans="1:20" ht="24.75" customHeight="1" x14ac:dyDescent="0.25">
      <c r="A197" s="234">
        <v>15</v>
      </c>
      <c r="B197" s="235" t="s">
        <v>270</v>
      </c>
      <c r="C197" s="236">
        <f t="shared" si="15"/>
        <v>4083890.69</v>
      </c>
      <c r="D197" s="236">
        <f t="shared" si="16"/>
        <v>0</v>
      </c>
      <c r="E197" s="236">
        <v>0</v>
      </c>
      <c r="F197" s="236">
        <v>0</v>
      </c>
      <c r="G197" s="236">
        <v>0</v>
      </c>
      <c r="H197" s="236">
        <v>0</v>
      </c>
      <c r="I197" s="236">
        <v>0</v>
      </c>
      <c r="J197" s="237">
        <v>0</v>
      </c>
      <c r="K197" s="236">
        <v>0</v>
      </c>
      <c r="L197" s="236">
        <v>0</v>
      </c>
      <c r="M197" s="236">
        <v>0</v>
      </c>
      <c r="N197" s="236">
        <v>4083890.69</v>
      </c>
      <c r="O197" s="236">
        <v>0</v>
      </c>
      <c r="P197" s="236">
        <v>0</v>
      </c>
      <c r="Q197" s="236">
        <v>0</v>
      </c>
      <c r="R197" s="236">
        <v>0</v>
      </c>
      <c r="S197" s="236">
        <v>0</v>
      </c>
      <c r="T197" s="236">
        <v>0</v>
      </c>
    </row>
    <row r="198" spans="1:20" ht="24.75" customHeight="1" x14ac:dyDescent="0.25">
      <c r="A198" s="234">
        <v>16</v>
      </c>
      <c r="B198" s="235" t="s">
        <v>271</v>
      </c>
      <c r="C198" s="236">
        <f t="shared" si="15"/>
        <v>3569998.32</v>
      </c>
      <c r="D198" s="236">
        <f t="shared" si="16"/>
        <v>0</v>
      </c>
      <c r="E198" s="236">
        <v>0</v>
      </c>
      <c r="F198" s="236">
        <v>0</v>
      </c>
      <c r="G198" s="236">
        <v>0</v>
      </c>
      <c r="H198" s="236">
        <v>0</v>
      </c>
      <c r="I198" s="236">
        <v>0</v>
      </c>
      <c r="J198" s="237">
        <v>0</v>
      </c>
      <c r="K198" s="236">
        <v>0</v>
      </c>
      <c r="L198" s="236">
        <v>0</v>
      </c>
      <c r="M198" s="236">
        <v>0</v>
      </c>
      <c r="N198" s="236">
        <v>3569998.32</v>
      </c>
      <c r="O198" s="236">
        <v>0</v>
      </c>
      <c r="P198" s="236">
        <v>0</v>
      </c>
      <c r="Q198" s="236">
        <v>0</v>
      </c>
      <c r="R198" s="236">
        <v>0</v>
      </c>
      <c r="S198" s="236">
        <v>0</v>
      </c>
      <c r="T198" s="236">
        <v>0</v>
      </c>
    </row>
    <row r="199" spans="1:20" ht="22.5" customHeight="1" x14ac:dyDescent="0.25">
      <c r="A199" s="234">
        <v>17</v>
      </c>
      <c r="B199" s="235" t="s">
        <v>272</v>
      </c>
      <c r="C199" s="236">
        <f t="shared" si="15"/>
        <v>4649999.3099999996</v>
      </c>
      <c r="D199" s="236">
        <f t="shared" si="16"/>
        <v>0</v>
      </c>
      <c r="E199" s="236">
        <v>0</v>
      </c>
      <c r="F199" s="236">
        <v>0</v>
      </c>
      <c r="G199" s="236">
        <v>0</v>
      </c>
      <c r="H199" s="236">
        <v>0</v>
      </c>
      <c r="I199" s="236">
        <v>0</v>
      </c>
      <c r="J199" s="237">
        <v>0</v>
      </c>
      <c r="K199" s="236">
        <v>0</v>
      </c>
      <c r="L199" s="236">
        <v>0</v>
      </c>
      <c r="M199" s="236">
        <v>0</v>
      </c>
      <c r="N199" s="236">
        <v>4649999.3099999996</v>
      </c>
      <c r="O199" s="236">
        <v>0</v>
      </c>
      <c r="P199" s="236">
        <v>0</v>
      </c>
      <c r="Q199" s="236">
        <v>0</v>
      </c>
      <c r="R199" s="236">
        <v>0</v>
      </c>
      <c r="S199" s="236">
        <v>0</v>
      </c>
      <c r="T199" s="236">
        <v>0</v>
      </c>
    </row>
    <row r="200" spans="1:20" ht="22.5" customHeight="1" x14ac:dyDescent="0.25">
      <c r="A200" s="234">
        <v>18</v>
      </c>
      <c r="B200" s="235" t="s">
        <v>273</v>
      </c>
      <c r="C200" s="236">
        <f t="shared" si="15"/>
        <v>3142956.32</v>
      </c>
      <c r="D200" s="236">
        <f t="shared" si="16"/>
        <v>0</v>
      </c>
      <c r="E200" s="236">
        <v>0</v>
      </c>
      <c r="F200" s="236">
        <v>0</v>
      </c>
      <c r="G200" s="236">
        <v>0</v>
      </c>
      <c r="H200" s="236">
        <v>0</v>
      </c>
      <c r="I200" s="236">
        <v>0</v>
      </c>
      <c r="J200" s="237">
        <v>0</v>
      </c>
      <c r="K200" s="236">
        <v>0</v>
      </c>
      <c r="L200" s="236">
        <v>3142956.32</v>
      </c>
      <c r="M200" s="236">
        <v>0</v>
      </c>
      <c r="N200" s="236">
        <v>0</v>
      </c>
      <c r="O200" s="236">
        <v>0</v>
      </c>
      <c r="P200" s="236">
        <v>0</v>
      </c>
      <c r="Q200" s="236">
        <v>0</v>
      </c>
      <c r="R200" s="236">
        <v>0</v>
      </c>
      <c r="S200" s="236">
        <v>0</v>
      </c>
      <c r="T200" s="236">
        <v>0</v>
      </c>
    </row>
    <row r="201" spans="1:20" ht="24" customHeight="1" x14ac:dyDescent="0.25">
      <c r="A201" s="234">
        <v>19</v>
      </c>
      <c r="B201" s="235" t="s">
        <v>274</v>
      </c>
      <c r="C201" s="236">
        <f t="shared" si="15"/>
        <v>2668708.02</v>
      </c>
      <c r="D201" s="236">
        <f t="shared" si="16"/>
        <v>0</v>
      </c>
      <c r="E201" s="236">
        <v>0</v>
      </c>
      <c r="F201" s="236">
        <v>0</v>
      </c>
      <c r="G201" s="236">
        <v>0</v>
      </c>
      <c r="H201" s="236">
        <v>0</v>
      </c>
      <c r="I201" s="236">
        <v>0</v>
      </c>
      <c r="J201" s="237">
        <v>0</v>
      </c>
      <c r="K201" s="236">
        <v>0</v>
      </c>
      <c r="L201" s="236">
        <v>0</v>
      </c>
      <c r="M201" s="236">
        <v>0</v>
      </c>
      <c r="N201" s="236">
        <v>2668708.02</v>
      </c>
      <c r="O201" s="236">
        <v>0</v>
      </c>
      <c r="P201" s="236">
        <v>0</v>
      </c>
      <c r="Q201" s="236">
        <v>0</v>
      </c>
      <c r="R201" s="236">
        <v>0</v>
      </c>
      <c r="S201" s="236">
        <v>0</v>
      </c>
      <c r="T201" s="236">
        <v>0</v>
      </c>
    </row>
    <row r="202" spans="1:20" ht="24" customHeight="1" x14ac:dyDescent="0.25">
      <c r="A202" s="234">
        <v>20</v>
      </c>
      <c r="B202" s="235" t="s">
        <v>275</v>
      </c>
      <c r="C202" s="236">
        <f t="shared" si="15"/>
        <v>2117971.9700000002</v>
      </c>
      <c r="D202" s="236">
        <f t="shared" si="16"/>
        <v>0</v>
      </c>
      <c r="E202" s="236">
        <v>0</v>
      </c>
      <c r="F202" s="236">
        <v>0</v>
      </c>
      <c r="G202" s="236">
        <v>0</v>
      </c>
      <c r="H202" s="236">
        <v>0</v>
      </c>
      <c r="I202" s="236">
        <v>0</v>
      </c>
      <c r="J202" s="237">
        <v>0</v>
      </c>
      <c r="K202" s="236">
        <v>0</v>
      </c>
      <c r="L202" s="236">
        <v>0</v>
      </c>
      <c r="M202" s="236">
        <v>0</v>
      </c>
      <c r="N202" s="236">
        <v>2117971.9700000002</v>
      </c>
      <c r="O202" s="236">
        <v>0</v>
      </c>
      <c r="P202" s="236">
        <v>0</v>
      </c>
      <c r="Q202" s="236">
        <v>0</v>
      </c>
      <c r="R202" s="236">
        <v>0</v>
      </c>
      <c r="S202" s="236">
        <v>0</v>
      </c>
      <c r="T202" s="236">
        <v>0</v>
      </c>
    </row>
    <row r="203" spans="1:20" ht="24" customHeight="1" x14ac:dyDescent="0.25">
      <c r="A203" s="234">
        <v>21</v>
      </c>
      <c r="B203" s="235" t="s">
        <v>276</v>
      </c>
      <c r="C203" s="236">
        <f t="shared" si="15"/>
        <v>2296567.1800000002</v>
      </c>
      <c r="D203" s="236">
        <f t="shared" si="16"/>
        <v>0</v>
      </c>
      <c r="E203" s="236">
        <v>0</v>
      </c>
      <c r="F203" s="236">
        <v>0</v>
      </c>
      <c r="G203" s="236">
        <v>0</v>
      </c>
      <c r="H203" s="236">
        <v>0</v>
      </c>
      <c r="I203" s="236">
        <v>0</v>
      </c>
      <c r="J203" s="237">
        <v>0</v>
      </c>
      <c r="K203" s="236">
        <v>0</v>
      </c>
      <c r="L203" s="236">
        <v>0</v>
      </c>
      <c r="M203" s="236">
        <v>0</v>
      </c>
      <c r="N203" s="236">
        <v>2296567.1800000002</v>
      </c>
      <c r="O203" s="236">
        <v>0</v>
      </c>
      <c r="P203" s="236">
        <v>0</v>
      </c>
      <c r="Q203" s="236">
        <v>0</v>
      </c>
      <c r="R203" s="236">
        <v>0</v>
      </c>
      <c r="S203" s="236">
        <v>0</v>
      </c>
      <c r="T203" s="236">
        <v>0</v>
      </c>
    </row>
    <row r="204" spans="1:20" ht="24" customHeight="1" x14ac:dyDescent="0.25">
      <c r="A204" s="234">
        <v>22</v>
      </c>
      <c r="B204" s="235" t="s">
        <v>277</v>
      </c>
      <c r="C204" s="236">
        <f t="shared" si="15"/>
        <v>2824782.41</v>
      </c>
      <c r="D204" s="236">
        <f t="shared" si="16"/>
        <v>0</v>
      </c>
      <c r="E204" s="236">
        <v>0</v>
      </c>
      <c r="F204" s="236">
        <v>0</v>
      </c>
      <c r="G204" s="236">
        <v>0</v>
      </c>
      <c r="H204" s="236">
        <v>0</v>
      </c>
      <c r="I204" s="236">
        <v>0</v>
      </c>
      <c r="J204" s="237">
        <v>0</v>
      </c>
      <c r="K204" s="236">
        <v>0</v>
      </c>
      <c r="L204" s="236">
        <v>0</v>
      </c>
      <c r="M204" s="236">
        <v>0</v>
      </c>
      <c r="N204" s="236">
        <v>2824782.41</v>
      </c>
      <c r="O204" s="236">
        <v>0</v>
      </c>
      <c r="P204" s="236">
        <v>0</v>
      </c>
      <c r="Q204" s="236">
        <v>0</v>
      </c>
      <c r="R204" s="236">
        <v>0</v>
      </c>
      <c r="S204" s="236">
        <v>0</v>
      </c>
      <c r="T204" s="236">
        <v>0</v>
      </c>
    </row>
    <row r="205" spans="1:20" ht="24" customHeight="1" x14ac:dyDescent="0.25">
      <c r="A205" s="234">
        <v>23</v>
      </c>
      <c r="B205" s="235" t="s">
        <v>278</v>
      </c>
      <c r="C205" s="236">
        <f t="shared" si="15"/>
        <v>4006826.68</v>
      </c>
      <c r="D205" s="236">
        <f t="shared" si="16"/>
        <v>0</v>
      </c>
      <c r="E205" s="236">
        <v>0</v>
      </c>
      <c r="F205" s="236">
        <v>0</v>
      </c>
      <c r="G205" s="236">
        <v>0</v>
      </c>
      <c r="H205" s="236">
        <v>0</v>
      </c>
      <c r="I205" s="236">
        <v>0</v>
      </c>
      <c r="J205" s="237">
        <v>0</v>
      </c>
      <c r="K205" s="236">
        <v>0</v>
      </c>
      <c r="L205" s="236">
        <v>0</v>
      </c>
      <c r="M205" s="236">
        <v>0</v>
      </c>
      <c r="N205" s="236">
        <v>4006826.68</v>
      </c>
      <c r="O205" s="236">
        <v>0</v>
      </c>
      <c r="P205" s="236">
        <v>0</v>
      </c>
      <c r="Q205" s="236">
        <v>0</v>
      </c>
      <c r="R205" s="236">
        <v>0</v>
      </c>
      <c r="S205" s="236">
        <v>0</v>
      </c>
      <c r="T205" s="236">
        <v>0</v>
      </c>
    </row>
    <row r="206" spans="1:20" ht="24" customHeight="1" x14ac:dyDescent="0.25">
      <c r="A206" s="234">
        <v>24</v>
      </c>
      <c r="B206" s="235" t="s">
        <v>279</v>
      </c>
      <c r="C206" s="236">
        <f t="shared" si="15"/>
        <v>2019427.05</v>
      </c>
      <c r="D206" s="236">
        <f t="shared" si="16"/>
        <v>0</v>
      </c>
      <c r="E206" s="236">
        <v>0</v>
      </c>
      <c r="F206" s="236">
        <v>0</v>
      </c>
      <c r="G206" s="236">
        <v>0</v>
      </c>
      <c r="H206" s="236">
        <v>0</v>
      </c>
      <c r="I206" s="236">
        <v>0</v>
      </c>
      <c r="J206" s="237">
        <v>0</v>
      </c>
      <c r="K206" s="236">
        <v>0</v>
      </c>
      <c r="L206" s="236">
        <v>1467329.83</v>
      </c>
      <c r="M206" s="236">
        <v>0</v>
      </c>
      <c r="N206" s="236">
        <v>552097.22</v>
      </c>
      <c r="O206" s="236">
        <v>0</v>
      </c>
      <c r="P206" s="236">
        <v>0</v>
      </c>
      <c r="Q206" s="236">
        <v>0</v>
      </c>
      <c r="R206" s="236">
        <v>0</v>
      </c>
      <c r="S206" s="236">
        <v>0</v>
      </c>
      <c r="T206" s="236">
        <v>0</v>
      </c>
    </row>
    <row r="207" spans="1:20" ht="24" customHeight="1" x14ac:dyDescent="0.25">
      <c r="A207" s="234">
        <v>25</v>
      </c>
      <c r="B207" s="235" t="s">
        <v>280</v>
      </c>
      <c r="C207" s="236">
        <f t="shared" si="15"/>
        <v>4263863.6100000003</v>
      </c>
      <c r="D207" s="236">
        <f t="shared" si="16"/>
        <v>0</v>
      </c>
      <c r="E207" s="236">
        <v>0</v>
      </c>
      <c r="F207" s="236">
        <v>0</v>
      </c>
      <c r="G207" s="236">
        <v>0</v>
      </c>
      <c r="H207" s="236">
        <v>0</v>
      </c>
      <c r="I207" s="236">
        <v>0</v>
      </c>
      <c r="J207" s="237">
        <v>0</v>
      </c>
      <c r="K207" s="236">
        <v>0</v>
      </c>
      <c r="L207" s="236">
        <v>0</v>
      </c>
      <c r="M207" s="236">
        <v>0</v>
      </c>
      <c r="N207" s="236">
        <v>4263863.6100000003</v>
      </c>
      <c r="O207" s="236">
        <v>0</v>
      </c>
      <c r="P207" s="236">
        <v>0</v>
      </c>
      <c r="Q207" s="236">
        <v>0</v>
      </c>
      <c r="R207" s="236">
        <v>0</v>
      </c>
      <c r="S207" s="236">
        <v>0</v>
      </c>
      <c r="T207" s="236">
        <v>0</v>
      </c>
    </row>
    <row r="208" spans="1:20" ht="24" customHeight="1" x14ac:dyDescent="0.25">
      <c r="A208" s="234">
        <v>26</v>
      </c>
      <c r="B208" s="235" t="s">
        <v>281</v>
      </c>
      <c r="C208" s="236">
        <f t="shared" si="15"/>
        <v>8149847.6200000001</v>
      </c>
      <c r="D208" s="236">
        <f t="shared" si="16"/>
        <v>0</v>
      </c>
      <c r="E208" s="236">
        <v>0</v>
      </c>
      <c r="F208" s="236">
        <v>0</v>
      </c>
      <c r="G208" s="236">
        <v>0</v>
      </c>
      <c r="H208" s="236">
        <v>0</v>
      </c>
      <c r="I208" s="236">
        <v>0</v>
      </c>
      <c r="J208" s="237">
        <v>0</v>
      </c>
      <c r="K208" s="236">
        <v>0</v>
      </c>
      <c r="L208" s="236">
        <v>0</v>
      </c>
      <c r="M208" s="236">
        <v>0</v>
      </c>
      <c r="N208" s="236">
        <v>8149847.6200000001</v>
      </c>
      <c r="O208" s="236">
        <v>0</v>
      </c>
      <c r="P208" s="236">
        <v>0</v>
      </c>
      <c r="Q208" s="236">
        <v>0</v>
      </c>
      <c r="R208" s="236">
        <v>0</v>
      </c>
      <c r="S208" s="236">
        <v>0</v>
      </c>
      <c r="T208" s="236">
        <v>0</v>
      </c>
    </row>
    <row r="209" spans="1:20" ht="22.5" customHeight="1" x14ac:dyDescent="0.25">
      <c r="A209" s="234">
        <v>27</v>
      </c>
      <c r="B209" s="235" t="s">
        <v>282</v>
      </c>
      <c r="C209" s="236">
        <f t="shared" si="15"/>
        <v>1998999.54</v>
      </c>
      <c r="D209" s="236">
        <f t="shared" si="16"/>
        <v>0</v>
      </c>
      <c r="E209" s="236">
        <v>0</v>
      </c>
      <c r="F209" s="236">
        <v>0</v>
      </c>
      <c r="G209" s="236">
        <v>0</v>
      </c>
      <c r="H209" s="236">
        <v>0</v>
      </c>
      <c r="I209" s="236">
        <v>0</v>
      </c>
      <c r="J209" s="237">
        <v>0</v>
      </c>
      <c r="K209" s="236">
        <v>0</v>
      </c>
      <c r="L209" s="236">
        <v>0</v>
      </c>
      <c r="M209" s="236">
        <v>0</v>
      </c>
      <c r="N209" s="236">
        <v>1998999.54</v>
      </c>
      <c r="O209" s="236">
        <v>0</v>
      </c>
      <c r="P209" s="236">
        <v>0</v>
      </c>
      <c r="Q209" s="236">
        <v>0</v>
      </c>
      <c r="R209" s="236">
        <v>0</v>
      </c>
      <c r="S209" s="236">
        <v>0</v>
      </c>
      <c r="T209" s="236">
        <v>0</v>
      </c>
    </row>
    <row r="210" spans="1:20" ht="22.5" customHeight="1" x14ac:dyDescent="0.25">
      <c r="A210" s="234">
        <v>28</v>
      </c>
      <c r="B210" s="235" t="s">
        <v>283</v>
      </c>
      <c r="C210" s="236">
        <f t="shared" si="15"/>
        <v>4299995.59</v>
      </c>
      <c r="D210" s="236">
        <f t="shared" si="16"/>
        <v>0</v>
      </c>
      <c r="E210" s="236">
        <v>0</v>
      </c>
      <c r="F210" s="236">
        <v>0</v>
      </c>
      <c r="G210" s="236">
        <v>0</v>
      </c>
      <c r="H210" s="236">
        <v>0</v>
      </c>
      <c r="I210" s="236">
        <v>0</v>
      </c>
      <c r="J210" s="237">
        <v>0</v>
      </c>
      <c r="K210" s="236">
        <v>0</v>
      </c>
      <c r="L210" s="236">
        <v>0</v>
      </c>
      <c r="M210" s="236">
        <v>0</v>
      </c>
      <c r="N210" s="236">
        <v>4299995.59</v>
      </c>
      <c r="O210" s="236">
        <v>0</v>
      </c>
      <c r="P210" s="236">
        <v>0</v>
      </c>
      <c r="Q210" s="236">
        <v>0</v>
      </c>
      <c r="R210" s="236">
        <v>0</v>
      </c>
      <c r="S210" s="236">
        <v>0</v>
      </c>
      <c r="T210" s="236">
        <v>0</v>
      </c>
    </row>
    <row r="211" spans="1:20" ht="24.75" customHeight="1" x14ac:dyDescent="0.25">
      <c r="A211" s="234">
        <v>29</v>
      </c>
      <c r="B211" s="235" t="s">
        <v>284</v>
      </c>
      <c r="C211" s="236">
        <f t="shared" si="15"/>
        <v>5727047.5099999998</v>
      </c>
      <c r="D211" s="236">
        <f t="shared" si="16"/>
        <v>0</v>
      </c>
      <c r="E211" s="236">
        <v>0</v>
      </c>
      <c r="F211" s="236">
        <v>0</v>
      </c>
      <c r="G211" s="236">
        <v>0</v>
      </c>
      <c r="H211" s="236">
        <v>0</v>
      </c>
      <c r="I211" s="236">
        <v>0</v>
      </c>
      <c r="J211" s="237">
        <v>0</v>
      </c>
      <c r="K211" s="236">
        <v>0</v>
      </c>
      <c r="L211" s="236">
        <v>5727047.5099999998</v>
      </c>
      <c r="M211" s="236">
        <v>0</v>
      </c>
      <c r="N211" s="236">
        <v>0</v>
      </c>
      <c r="O211" s="236">
        <v>0</v>
      </c>
      <c r="P211" s="236">
        <v>0</v>
      </c>
      <c r="Q211" s="236">
        <v>0</v>
      </c>
      <c r="R211" s="236">
        <v>0</v>
      </c>
      <c r="S211" s="236">
        <v>0</v>
      </c>
      <c r="T211" s="236">
        <v>0</v>
      </c>
    </row>
    <row r="212" spans="1:20" ht="25.5" customHeight="1" x14ac:dyDescent="0.25">
      <c r="A212" s="234">
        <v>30</v>
      </c>
      <c r="B212" s="235" t="s">
        <v>285</v>
      </c>
      <c r="C212" s="236">
        <f t="shared" si="15"/>
        <v>3056086.83</v>
      </c>
      <c r="D212" s="236">
        <f t="shared" si="16"/>
        <v>0</v>
      </c>
      <c r="E212" s="236">
        <v>0</v>
      </c>
      <c r="F212" s="236">
        <v>0</v>
      </c>
      <c r="G212" s="236">
        <v>0</v>
      </c>
      <c r="H212" s="236">
        <v>0</v>
      </c>
      <c r="I212" s="236">
        <v>0</v>
      </c>
      <c r="J212" s="237">
        <v>0</v>
      </c>
      <c r="K212" s="236">
        <v>0</v>
      </c>
      <c r="L212" s="236">
        <v>0</v>
      </c>
      <c r="M212" s="236">
        <v>0</v>
      </c>
      <c r="N212" s="236">
        <v>3056086.83</v>
      </c>
      <c r="O212" s="236">
        <v>0</v>
      </c>
      <c r="P212" s="236">
        <v>0</v>
      </c>
      <c r="Q212" s="236">
        <v>0</v>
      </c>
      <c r="R212" s="236">
        <v>0</v>
      </c>
      <c r="S212" s="236">
        <v>0</v>
      </c>
      <c r="T212" s="236">
        <v>0</v>
      </c>
    </row>
    <row r="213" spans="1:20" ht="22.5" customHeight="1" x14ac:dyDescent="0.25">
      <c r="A213" s="234">
        <v>31</v>
      </c>
      <c r="B213" s="235" t="s">
        <v>286</v>
      </c>
      <c r="C213" s="236">
        <f t="shared" si="15"/>
        <v>2649997.89</v>
      </c>
      <c r="D213" s="236">
        <f t="shared" si="16"/>
        <v>0</v>
      </c>
      <c r="E213" s="236">
        <v>0</v>
      </c>
      <c r="F213" s="236">
        <v>0</v>
      </c>
      <c r="G213" s="236">
        <v>0</v>
      </c>
      <c r="H213" s="236">
        <v>0</v>
      </c>
      <c r="I213" s="236">
        <v>0</v>
      </c>
      <c r="J213" s="237">
        <v>0</v>
      </c>
      <c r="K213" s="236">
        <v>0</v>
      </c>
      <c r="L213" s="236">
        <v>0</v>
      </c>
      <c r="M213" s="236">
        <v>0</v>
      </c>
      <c r="N213" s="236">
        <v>2649997.89</v>
      </c>
      <c r="O213" s="236">
        <v>0</v>
      </c>
      <c r="P213" s="236">
        <v>0</v>
      </c>
      <c r="Q213" s="236">
        <v>0</v>
      </c>
      <c r="R213" s="236">
        <v>0</v>
      </c>
      <c r="S213" s="236">
        <v>0</v>
      </c>
      <c r="T213" s="236">
        <v>0</v>
      </c>
    </row>
    <row r="214" spans="1:20" ht="22.5" customHeight="1" x14ac:dyDescent="0.25">
      <c r="A214" s="234">
        <v>32</v>
      </c>
      <c r="B214" s="235" t="s">
        <v>287</v>
      </c>
      <c r="C214" s="236">
        <f t="shared" si="15"/>
        <v>746129.76</v>
      </c>
      <c r="D214" s="236">
        <f t="shared" si="16"/>
        <v>0</v>
      </c>
      <c r="E214" s="236">
        <v>0</v>
      </c>
      <c r="F214" s="236">
        <v>0</v>
      </c>
      <c r="G214" s="236">
        <v>0</v>
      </c>
      <c r="H214" s="236">
        <v>0</v>
      </c>
      <c r="I214" s="236">
        <v>0</v>
      </c>
      <c r="J214" s="237">
        <v>0</v>
      </c>
      <c r="K214" s="236">
        <v>0</v>
      </c>
      <c r="L214" s="236">
        <v>0</v>
      </c>
      <c r="M214" s="236">
        <v>0</v>
      </c>
      <c r="N214" s="236">
        <v>746129.76</v>
      </c>
      <c r="O214" s="236">
        <v>0</v>
      </c>
      <c r="P214" s="236">
        <v>0</v>
      </c>
      <c r="Q214" s="236">
        <v>0</v>
      </c>
      <c r="R214" s="236">
        <v>0</v>
      </c>
      <c r="S214" s="236">
        <v>0</v>
      </c>
      <c r="T214" s="236">
        <v>0</v>
      </c>
    </row>
    <row r="215" spans="1:20" ht="22.5" customHeight="1" x14ac:dyDescent="0.25">
      <c r="A215" s="234">
        <v>33</v>
      </c>
      <c r="B215" s="235" t="s">
        <v>288</v>
      </c>
      <c r="C215" s="236">
        <f t="shared" si="15"/>
        <v>227237.94</v>
      </c>
      <c r="D215" s="236">
        <f t="shared" si="16"/>
        <v>227237.94</v>
      </c>
      <c r="E215" s="236">
        <v>0</v>
      </c>
      <c r="F215" s="236">
        <v>227237.94</v>
      </c>
      <c r="G215" s="236">
        <v>0</v>
      </c>
      <c r="H215" s="236">
        <v>0</v>
      </c>
      <c r="I215" s="236">
        <v>0</v>
      </c>
      <c r="J215" s="237">
        <v>0</v>
      </c>
      <c r="K215" s="236">
        <v>0</v>
      </c>
      <c r="L215" s="236">
        <v>0</v>
      </c>
      <c r="M215" s="236">
        <v>0</v>
      </c>
      <c r="N215" s="236">
        <v>0</v>
      </c>
      <c r="O215" s="236">
        <v>0</v>
      </c>
      <c r="P215" s="236">
        <v>0</v>
      </c>
      <c r="Q215" s="236">
        <v>0</v>
      </c>
      <c r="R215" s="236">
        <v>0</v>
      </c>
      <c r="S215" s="236">
        <v>0</v>
      </c>
      <c r="T215" s="236">
        <v>0</v>
      </c>
    </row>
    <row r="216" spans="1:20" ht="21.75" customHeight="1" x14ac:dyDescent="0.25">
      <c r="A216" s="234">
        <v>34</v>
      </c>
      <c r="B216" s="235" t="s">
        <v>290</v>
      </c>
      <c r="C216" s="236">
        <f t="shared" si="15"/>
        <v>924822.82</v>
      </c>
      <c r="D216" s="236">
        <f t="shared" si="16"/>
        <v>924822.82</v>
      </c>
      <c r="E216" s="236">
        <v>0</v>
      </c>
      <c r="F216" s="236">
        <v>924822.82</v>
      </c>
      <c r="G216" s="236">
        <v>0</v>
      </c>
      <c r="H216" s="236">
        <v>0</v>
      </c>
      <c r="I216" s="236">
        <v>0</v>
      </c>
      <c r="J216" s="237">
        <v>0</v>
      </c>
      <c r="K216" s="236">
        <v>0</v>
      </c>
      <c r="L216" s="236">
        <v>0</v>
      </c>
      <c r="M216" s="236">
        <v>0</v>
      </c>
      <c r="N216" s="236">
        <v>0</v>
      </c>
      <c r="O216" s="236">
        <v>0</v>
      </c>
      <c r="P216" s="236">
        <v>0</v>
      </c>
      <c r="Q216" s="236">
        <v>0</v>
      </c>
      <c r="R216" s="236">
        <v>0</v>
      </c>
      <c r="S216" s="236">
        <v>0</v>
      </c>
      <c r="T216" s="236">
        <v>0</v>
      </c>
    </row>
    <row r="217" spans="1:20" ht="24.75" customHeight="1" x14ac:dyDescent="0.25">
      <c r="A217" s="234">
        <v>35</v>
      </c>
      <c r="B217" s="235" t="s">
        <v>291</v>
      </c>
      <c r="C217" s="236">
        <f t="shared" si="15"/>
        <v>7449986.9100000001</v>
      </c>
      <c r="D217" s="236">
        <f t="shared" si="16"/>
        <v>0</v>
      </c>
      <c r="E217" s="236">
        <v>0</v>
      </c>
      <c r="F217" s="236">
        <v>0</v>
      </c>
      <c r="G217" s="236">
        <v>0</v>
      </c>
      <c r="H217" s="236">
        <v>0</v>
      </c>
      <c r="I217" s="236">
        <v>0</v>
      </c>
      <c r="J217" s="237">
        <v>0</v>
      </c>
      <c r="K217" s="236">
        <v>0</v>
      </c>
      <c r="L217" s="236">
        <v>0</v>
      </c>
      <c r="M217" s="236">
        <v>0</v>
      </c>
      <c r="N217" s="236">
        <v>7449986.9100000001</v>
      </c>
      <c r="O217" s="236">
        <v>0</v>
      </c>
      <c r="P217" s="236">
        <v>0</v>
      </c>
      <c r="Q217" s="236">
        <v>0</v>
      </c>
      <c r="R217" s="236">
        <v>0</v>
      </c>
      <c r="S217" s="236">
        <v>0</v>
      </c>
      <c r="T217" s="236">
        <v>0</v>
      </c>
    </row>
    <row r="218" spans="1:20" ht="21.75" customHeight="1" x14ac:dyDescent="0.25">
      <c r="A218" s="234">
        <v>36</v>
      </c>
      <c r="B218" s="235" t="s">
        <v>292</v>
      </c>
      <c r="C218" s="236">
        <f t="shared" si="15"/>
        <v>6933577.3899999997</v>
      </c>
      <c r="D218" s="236">
        <f t="shared" si="16"/>
        <v>762003.96</v>
      </c>
      <c r="E218" s="236">
        <v>0</v>
      </c>
      <c r="F218" s="236">
        <v>762003.96</v>
      </c>
      <c r="G218" s="236">
        <v>0</v>
      </c>
      <c r="H218" s="236">
        <v>0</v>
      </c>
      <c r="I218" s="236">
        <v>0</v>
      </c>
      <c r="J218" s="237">
        <v>0</v>
      </c>
      <c r="K218" s="236">
        <v>0</v>
      </c>
      <c r="L218" s="236">
        <v>0</v>
      </c>
      <c r="M218" s="236">
        <v>0</v>
      </c>
      <c r="N218" s="236">
        <v>6171573.4299999997</v>
      </c>
      <c r="O218" s="236">
        <v>0</v>
      </c>
      <c r="P218" s="236">
        <v>0</v>
      </c>
      <c r="Q218" s="236">
        <v>0</v>
      </c>
      <c r="R218" s="236">
        <v>0</v>
      </c>
      <c r="S218" s="236">
        <v>0</v>
      </c>
      <c r="T218" s="236">
        <v>0</v>
      </c>
    </row>
    <row r="219" spans="1:20" ht="21.75" customHeight="1" x14ac:dyDescent="0.25">
      <c r="A219" s="234">
        <v>37</v>
      </c>
      <c r="B219" s="235" t="s">
        <v>293</v>
      </c>
      <c r="C219" s="236">
        <f t="shared" si="15"/>
        <v>6036299.96</v>
      </c>
      <c r="D219" s="236">
        <f t="shared" si="16"/>
        <v>0</v>
      </c>
      <c r="E219" s="236">
        <v>0</v>
      </c>
      <c r="F219" s="236">
        <v>0</v>
      </c>
      <c r="G219" s="236">
        <v>0</v>
      </c>
      <c r="H219" s="236">
        <v>0</v>
      </c>
      <c r="I219" s="236">
        <v>0</v>
      </c>
      <c r="J219" s="237">
        <v>0</v>
      </c>
      <c r="K219" s="236">
        <v>0</v>
      </c>
      <c r="L219" s="236">
        <v>4464189.21</v>
      </c>
      <c r="M219" s="236">
        <v>0</v>
      </c>
      <c r="N219" s="236">
        <v>1572110.75</v>
      </c>
      <c r="O219" s="236">
        <v>0</v>
      </c>
      <c r="P219" s="236">
        <v>0</v>
      </c>
      <c r="Q219" s="236">
        <v>0</v>
      </c>
      <c r="R219" s="236">
        <v>0</v>
      </c>
      <c r="S219" s="236">
        <v>0</v>
      </c>
      <c r="T219" s="236">
        <v>0</v>
      </c>
    </row>
    <row r="220" spans="1:20" ht="21.75" customHeight="1" x14ac:dyDescent="0.25">
      <c r="A220" s="234">
        <v>38</v>
      </c>
      <c r="B220" s="235" t="s">
        <v>294</v>
      </c>
      <c r="C220" s="236">
        <f t="shared" si="15"/>
        <v>5813337.1999999993</v>
      </c>
      <c r="D220" s="236">
        <f t="shared" si="16"/>
        <v>826149.1</v>
      </c>
      <c r="E220" s="236">
        <v>0</v>
      </c>
      <c r="F220" s="236">
        <v>826149.1</v>
      </c>
      <c r="G220" s="236">
        <v>0</v>
      </c>
      <c r="H220" s="236">
        <v>0</v>
      </c>
      <c r="I220" s="236">
        <v>0</v>
      </c>
      <c r="J220" s="237">
        <v>0</v>
      </c>
      <c r="K220" s="236">
        <v>0</v>
      </c>
      <c r="L220" s="236">
        <v>0</v>
      </c>
      <c r="M220" s="236">
        <v>0</v>
      </c>
      <c r="N220" s="236">
        <v>4987188.0999999996</v>
      </c>
      <c r="O220" s="236">
        <v>0</v>
      </c>
      <c r="P220" s="236">
        <v>0</v>
      </c>
      <c r="Q220" s="236">
        <v>0</v>
      </c>
      <c r="R220" s="236">
        <v>0</v>
      </c>
      <c r="S220" s="236">
        <v>0</v>
      </c>
      <c r="T220" s="236">
        <v>0</v>
      </c>
    </row>
    <row r="221" spans="1:20" ht="21.75" customHeight="1" x14ac:dyDescent="0.25">
      <c r="A221" s="234">
        <v>39</v>
      </c>
      <c r="B221" s="235" t="s">
        <v>295</v>
      </c>
      <c r="C221" s="236">
        <f t="shared" si="15"/>
        <v>7548078.4299999997</v>
      </c>
      <c r="D221" s="236">
        <f t="shared" si="16"/>
        <v>0</v>
      </c>
      <c r="E221" s="236">
        <v>0</v>
      </c>
      <c r="F221" s="236">
        <v>0</v>
      </c>
      <c r="G221" s="236">
        <v>0</v>
      </c>
      <c r="H221" s="236">
        <v>0</v>
      </c>
      <c r="I221" s="236">
        <v>0</v>
      </c>
      <c r="J221" s="237">
        <v>0</v>
      </c>
      <c r="K221" s="236">
        <v>0</v>
      </c>
      <c r="L221" s="236">
        <v>1793610.62</v>
      </c>
      <c r="M221" s="236">
        <v>0</v>
      </c>
      <c r="N221" s="236">
        <v>5754467.8099999996</v>
      </c>
      <c r="O221" s="236">
        <v>0</v>
      </c>
      <c r="P221" s="236">
        <v>0</v>
      </c>
      <c r="Q221" s="236">
        <v>0</v>
      </c>
      <c r="R221" s="236">
        <v>0</v>
      </c>
      <c r="S221" s="236">
        <v>0</v>
      </c>
      <c r="T221" s="236">
        <v>0</v>
      </c>
    </row>
    <row r="222" spans="1:20" ht="21.75" customHeight="1" x14ac:dyDescent="0.25">
      <c r="A222" s="234">
        <v>40</v>
      </c>
      <c r="B222" s="235" t="s">
        <v>296</v>
      </c>
      <c r="C222" s="236">
        <f t="shared" si="15"/>
        <v>7672592.2000000002</v>
      </c>
      <c r="D222" s="236">
        <f t="shared" si="16"/>
        <v>0</v>
      </c>
      <c r="E222" s="236">
        <v>0</v>
      </c>
      <c r="F222" s="236">
        <v>0</v>
      </c>
      <c r="G222" s="236">
        <v>0</v>
      </c>
      <c r="H222" s="236">
        <v>0</v>
      </c>
      <c r="I222" s="236">
        <v>0</v>
      </c>
      <c r="J222" s="237">
        <v>0</v>
      </c>
      <c r="K222" s="236">
        <v>0</v>
      </c>
      <c r="L222" s="236">
        <v>0</v>
      </c>
      <c r="M222" s="236">
        <v>0</v>
      </c>
      <c r="N222" s="236">
        <v>7672592.2000000002</v>
      </c>
      <c r="O222" s="236">
        <v>0</v>
      </c>
      <c r="P222" s="236">
        <v>0</v>
      </c>
      <c r="Q222" s="236">
        <v>0</v>
      </c>
      <c r="R222" s="236">
        <v>0</v>
      </c>
      <c r="S222" s="236">
        <v>0</v>
      </c>
      <c r="T222" s="236">
        <v>0</v>
      </c>
    </row>
    <row r="223" spans="1:20" ht="22.5" customHeight="1" x14ac:dyDescent="0.25">
      <c r="A223" s="234">
        <v>41</v>
      </c>
      <c r="B223" s="235" t="s">
        <v>297</v>
      </c>
      <c r="C223" s="236">
        <f t="shared" si="15"/>
        <v>9071341.75</v>
      </c>
      <c r="D223" s="236">
        <f t="shared" si="16"/>
        <v>0</v>
      </c>
      <c r="E223" s="236">
        <v>0</v>
      </c>
      <c r="F223" s="236">
        <v>0</v>
      </c>
      <c r="G223" s="236">
        <v>0</v>
      </c>
      <c r="H223" s="236">
        <v>0</v>
      </c>
      <c r="I223" s="236">
        <v>0</v>
      </c>
      <c r="J223" s="237">
        <v>0</v>
      </c>
      <c r="K223" s="236">
        <v>0</v>
      </c>
      <c r="L223" s="236">
        <v>7203641.8099999996</v>
      </c>
      <c r="M223" s="236">
        <v>0</v>
      </c>
      <c r="N223" s="236">
        <v>1867699.94</v>
      </c>
      <c r="O223" s="236">
        <v>0</v>
      </c>
      <c r="P223" s="236">
        <v>0</v>
      </c>
      <c r="Q223" s="236">
        <v>0</v>
      </c>
      <c r="R223" s="236">
        <v>0</v>
      </c>
      <c r="S223" s="236">
        <v>0</v>
      </c>
      <c r="T223" s="236">
        <v>0</v>
      </c>
    </row>
    <row r="224" spans="1:20" ht="22.5" customHeight="1" x14ac:dyDescent="0.25">
      <c r="A224" s="234">
        <v>42</v>
      </c>
      <c r="B224" s="235" t="s">
        <v>298</v>
      </c>
      <c r="C224" s="236">
        <f t="shared" si="15"/>
        <v>2269946.06</v>
      </c>
      <c r="D224" s="236">
        <f t="shared" si="16"/>
        <v>0</v>
      </c>
      <c r="E224" s="236">
        <v>0</v>
      </c>
      <c r="F224" s="236">
        <v>0</v>
      </c>
      <c r="G224" s="236">
        <v>0</v>
      </c>
      <c r="H224" s="236">
        <v>0</v>
      </c>
      <c r="I224" s="236">
        <v>0</v>
      </c>
      <c r="J224" s="237">
        <v>0</v>
      </c>
      <c r="K224" s="236">
        <v>0</v>
      </c>
      <c r="L224" s="236">
        <v>0</v>
      </c>
      <c r="M224" s="236">
        <v>0</v>
      </c>
      <c r="N224" s="236">
        <v>2269946.06</v>
      </c>
      <c r="O224" s="236">
        <v>0</v>
      </c>
      <c r="P224" s="236">
        <v>0</v>
      </c>
      <c r="Q224" s="236">
        <v>0</v>
      </c>
      <c r="R224" s="236">
        <v>0</v>
      </c>
      <c r="S224" s="236">
        <v>0</v>
      </c>
      <c r="T224" s="236">
        <v>0</v>
      </c>
    </row>
    <row r="225" spans="1:43" ht="22.5" customHeight="1" x14ac:dyDescent="0.25">
      <c r="A225" s="234">
        <v>43</v>
      </c>
      <c r="B225" s="235" t="s">
        <v>299</v>
      </c>
      <c r="C225" s="236">
        <f t="shared" si="15"/>
        <v>1978619.02</v>
      </c>
      <c r="D225" s="236">
        <f t="shared" si="16"/>
        <v>0</v>
      </c>
      <c r="E225" s="236">
        <v>0</v>
      </c>
      <c r="F225" s="236">
        <v>0</v>
      </c>
      <c r="G225" s="236">
        <v>0</v>
      </c>
      <c r="H225" s="236">
        <v>0</v>
      </c>
      <c r="I225" s="236">
        <v>0</v>
      </c>
      <c r="J225" s="237">
        <v>0</v>
      </c>
      <c r="K225" s="236">
        <v>0</v>
      </c>
      <c r="L225" s="236">
        <v>1978619.02</v>
      </c>
      <c r="M225" s="236">
        <v>0</v>
      </c>
      <c r="N225" s="236">
        <v>0</v>
      </c>
      <c r="O225" s="236">
        <v>0</v>
      </c>
      <c r="P225" s="236">
        <v>0</v>
      </c>
      <c r="Q225" s="236">
        <v>0</v>
      </c>
      <c r="R225" s="236">
        <v>0</v>
      </c>
      <c r="S225" s="236">
        <v>0</v>
      </c>
      <c r="T225" s="236">
        <v>0</v>
      </c>
    </row>
    <row r="226" spans="1:43" ht="22.5" customHeight="1" x14ac:dyDescent="0.25">
      <c r="A226" s="234">
        <v>44</v>
      </c>
      <c r="B226" s="235" t="s">
        <v>300</v>
      </c>
      <c r="C226" s="236">
        <f t="shared" si="15"/>
        <v>9659317.4299999997</v>
      </c>
      <c r="D226" s="236">
        <f t="shared" si="16"/>
        <v>0</v>
      </c>
      <c r="E226" s="236">
        <v>0</v>
      </c>
      <c r="F226" s="236">
        <v>0</v>
      </c>
      <c r="G226" s="236">
        <v>0</v>
      </c>
      <c r="H226" s="236">
        <v>0</v>
      </c>
      <c r="I226" s="236">
        <v>0</v>
      </c>
      <c r="J226" s="237">
        <v>0</v>
      </c>
      <c r="K226" s="236">
        <v>0</v>
      </c>
      <c r="L226" s="236">
        <v>9659317.4299999997</v>
      </c>
      <c r="M226" s="236">
        <v>0</v>
      </c>
      <c r="N226" s="236">
        <v>0</v>
      </c>
      <c r="O226" s="236">
        <v>0</v>
      </c>
      <c r="P226" s="236">
        <v>0</v>
      </c>
      <c r="Q226" s="236">
        <v>0</v>
      </c>
      <c r="R226" s="236">
        <v>0</v>
      </c>
      <c r="S226" s="236">
        <v>0</v>
      </c>
      <c r="T226" s="236">
        <v>0</v>
      </c>
    </row>
    <row r="227" spans="1:43" ht="22.5" customHeight="1" x14ac:dyDescent="0.25">
      <c r="A227" s="234">
        <v>45</v>
      </c>
      <c r="B227" s="235" t="s">
        <v>301</v>
      </c>
      <c r="C227" s="236">
        <f t="shared" si="15"/>
        <v>923986.84</v>
      </c>
      <c r="D227" s="236">
        <f t="shared" si="16"/>
        <v>923986.84</v>
      </c>
      <c r="E227" s="236">
        <v>0</v>
      </c>
      <c r="F227" s="236">
        <v>923986.84</v>
      </c>
      <c r="G227" s="236">
        <v>0</v>
      </c>
      <c r="H227" s="236">
        <v>0</v>
      </c>
      <c r="I227" s="236">
        <v>0</v>
      </c>
      <c r="J227" s="237">
        <v>0</v>
      </c>
      <c r="K227" s="236">
        <v>0</v>
      </c>
      <c r="L227" s="236">
        <v>0</v>
      </c>
      <c r="M227" s="236">
        <v>0</v>
      </c>
      <c r="N227" s="236">
        <v>0</v>
      </c>
      <c r="O227" s="236">
        <v>0</v>
      </c>
      <c r="P227" s="236">
        <v>0</v>
      </c>
      <c r="Q227" s="236">
        <v>0</v>
      </c>
      <c r="R227" s="236">
        <v>0</v>
      </c>
      <c r="S227" s="236">
        <v>0</v>
      </c>
      <c r="T227" s="236">
        <v>0</v>
      </c>
    </row>
    <row r="228" spans="1:43" s="15" customFormat="1" ht="23.45" customHeight="1" x14ac:dyDescent="0.25">
      <c r="A228" s="343" t="s">
        <v>302</v>
      </c>
      <c r="B228" s="343"/>
      <c r="C228" s="230">
        <f>SUM(C229:C232)</f>
        <v>12342353.830000002</v>
      </c>
      <c r="D228" s="230">
        <f t="shared" ref="D228:T228" si="17">SUM(D229:D232)</f>
        <v>533125.19999999995</v>
      </c>
      <c r="E228" s="230">
        <f t="shared" si="17"/>
        <v>533125.19999999995</v>
      </c>
      <c r="F228" s="230">
        <f t="shared" si="17"/>
        <v>0</v>
      </c>
      <c r="G228" s="230">
        <f t="shared" si="17"/>
        <v>0</v>
      </c>
      <c r="H228" s="230">
        <f t="shared" si="17"/>
        <v>0</v>
      </c>
      <c r="I228" s="230">
        <f t="shared" si="17"/>
        <v>0</v>
      </c>
      <c r="J228" s="231">
        <f t="shared" si="17"/>
        <v>0</v>
      </c>
      <c r="K228" s="230">
        <f t="shared" si="17"/>
        <v>0</v>
      </c>
      <c r="L228" s="230">
        <f t="shared" si="17"/>
        <v>11698715.860000001</v>
      </c>
      <c r="M228" s="230">
        <f t="shared" si="17"/>
        <v>0</v>
      </c>
      <c r="N228" s="230">
        <f t="shared" si="17"/>
        <v>0</v>
      </c>
      <c r="O228" s="230">
        <f t="shared" si="17"/>
        <v>0</v>
      </c>
      <c r="P228" s="230">
        <f t="shared" si="17"/>
        <v>110512.77</v>
      </c>
      <c r="Q228" s="230">
        <f t="shared" si="17"/>
        <v>0</v>
      </c>
      <c r="R228" s="230">
        <f t="shared" si="17"/>
        <v>0</v>
      </c>
      <c r="S228" s="230">
        <f t="shared" si="17"/>
        <v>0</v>
      </c>
      <c r="T228" s="230">
        <f t="shared" si="17"/>
        <v>0</v>
      </c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</row>
    <row r="229" spans="1:43" ht="22.5" customHeight="1" x14ac:dyDescent="0.25">
      <c r="A229" s="234">
        <v>1</v>
      </c>
      <c r="B229" s="235" t="s">
        <v>1258</v>
      </c>
      <c r="C229" s="236">
        <f t="shared" ref="C229:C232" si="18">D229+K229+L229+M229+N229+O229+P229+Q229+R229+S229+T229</f>
        <v>2124626.98</v>
      </c>
      <c r="D229" s="236">
        <f t="shared" ref="D229:D232" si="19">SUM(E229:I229)</f>
        <v>0</v>
      </c>
      <c r="E229" s="236">
        <v>0</v>
      </c>
      <c r="F229" s="236">
        <v>0</v>
      </c>
      <c r="G229" s="236">
        <v>0</v>
      </c>
      <c r="H229" s="236">
        <v>0</v>
      </c>
      <c r="I229" s="236">
        <v>0</v>
      </c>
      <c r="J229" s="237">
        <v>0</v>
      </c>
      <c r="K229" s="236">
        <v>0</v>
      </c>
      <c r="L229" s="236">
        <v>2124626.98</v>
      </c>
      <c r="M229" s="236">
        <v>0</v>
      </c>
      <c r="N229" s="236">
        <v>0</v>
      </c>
      <c r="O229" s="236">
        <v>0</v>
      </c>
      <c r="P229" s="236">
        <v>0</v>
      </c>
      <c r="Q229" s="236">
        <v>0</v>
      </c>
      <c r="R229" s="236">
        <v>0</v>
      </c>
      <c r="S229" s="236">
        <v>0</v>
      </c>
      <c r="T229" s="236">
        <v>0</v>
      </c>
    </row>
    <row r="230" spans="1:43" ht="22.5" customHeight="1" x14ac:dyDescent="0.25">
      <c r="A230" s="234">
        <v>2</v>
      </c>
      <c r="B230" s="235" t="s">
        <v>304</v>
      </c>
      <c r="C230" s="236">
        <f t="shared" si="18"/>
        <v>6106368.4800000004</v>
      </c>
      <c r="D230" s="236">
        <f t="shared" si="19"/>
        <v>0</v>
      </c>
      <c r="E230" s="236">
        <v>0</v>
      </c>
      <c r="F230" s="236">
        <v>0</v>
      </c>
      <c r="G230" s="236">
        <v>0</v>
      </c>
      <c r="H230" s="236">
        <v>0</v>
      </c>
      <c r="I230" s="236">
        <v>0</v>
      </c>
      <c r="J230" s="237">
        <v>0</v>
      </c>
      <c r="K230" s="236">
        <v>0</v>
      </c>
      <c r="L230" s="236">
        <v>6106368.4800000004</v>
      </c>
      <c r="M230" s="236">
        <v>0</v>
      </c>
      <c r="N230" s="236">
        <v>0</v>
      </c>
      <c r="O230" s="236">
        <v>0</v>
      </c>
      <c r="P230" s="236">
        <v>0</v>
      </c>
      <c r="Q230" s="236">
        <v>0</v>
      </c>
      <c r="R230" s="236">
        <v>0</v>
      </c>
      <c r="S230" s="236">
        <v>0</v>
      </c>
      <c r="T230" s="236">
        <v>0</v>
      </c>
    </row>
    <row r="231" spans="1:43" ht="22.5" customHeight="1" x14ac:dyDescent="0.25">
      <c r="A231" s="234">
        <v>3</v>
      </c>
      <c r="B231" s="235" t="s">
        <v>305</v>
      </c>
      <c r="C231" s="236">
        <f t="shared" si="18"/>
        <v>3467720.4</v>
      </c>
      <c r="D231" s="236">
        <f t="shared" si="19"/>
        <v>0</v>
      </c>
      <c r="E231" s="236">
        <v>0</v>
      </c>
      <c r="F231" s="236">
        <v>0</v>
      </c>
      <c r="G231" s="236">
        <v>0</v>
      </c>
      <c r="H231" s="236">
        <v>0</v>
      </c>
      <c r="I231" s="236">
        <v>0</v>
      </c>
      <c r="J231" s="237">
        <v>0</v>
      </c>
      <c r="K231" s="236">
        <v>0</v>
      </c>
      <c r="L231" s="236">
        <v>3467720.4</v>
      </c>
      <c r="M231" s="236">
        <v>0</v>
      </c>
      <c r="N231" s="236">
        <v>0</v>
      </c>
      <c r="O231" s="236">
        <v>0</v>
      </c>
      <c r="P231" s="236">
        <v>0</v>
      </c>
      <c r="Q231" s="236">
        <v>0</v>
      </c>
      <c r="R231" s="236">
        <v>0</v>
      </c>
      <c r="S231" s="236">
        <v>0</v>
      </c>
      <c r="T231" s="236">
        <v>0</v>
      </c>
    </row>
    <row r="232" spans="1:43" ht="21.75" customHeight="1" x14ac:dyDescent="0.25">
      <c r="A232" s="234">
        <v>4</v>
      </c>
      <c r="B232" s="235" t="s">
        <v>1259</v>
      </c>
      <c r="C232" s="236">
        <f t="shared" si="18"/>
        <v>643637.97</v>
      </c>
      <c r="D232" s="236">
        <f t="shared" si="19"/>
        <v>533125.19999999995</v>
      </c>
      <c r="E232" s="236">
        <v>533125.19999999995</v>
      </c>
      <c r="F232" s="236">
        <v>0</v>
      </c>
      <c r="G232" s="236">
        <v>0</v>
      </c>
      <c r="H232" s="236">
        <v>0</v>
      </c>
      <c r="I232" s="236">
        <v>0</v>
      </c>
      <c r="J232" s="237">
        <v>0</v>
      </c>
      <c r="K232" s="236">
        <v>0</v>
      </c>
      <c r="L232" s="236">
        <v>0</v>
      </c>
      <c r="M232" s="236">
        <v>0</v>
      </c>
      <c r="N232" s="236">
        <v>0</v>
      </c>
      <c r="O232" s="236">
        <v>0</v>
      </c>
      <c r="P232" s="236">
        <v>110512.77</v>
      </c>
      <c r="Q232" s="236">
        <v>0</v>
      </c>
      <c r="R232" s="236">
        <v>0</v>
      </c>
      <c r="S232" s="236">
        <v>0</v>
      </c>
      <c r="T232" s="236">
        <v>0</v>
      </c>
    </row>
    <row r="233" spans="1:43" s="15" customFormat="1" ht="33" customHeight="1" x14ac:dyDescent="0.25">
      <c r="A233" s="343" t="s">
        <v>307</v>
      </c>
      <c r="B233" s="343"/>
      <c r="C233" s="230">
        <f>SUM(C234:C241)</f>
        <v>24034718.23</v>
      </c>
      <c r="D233" s="230">
        <f t="shared" ref="D233:T233" si="20">SUM(D234:D241)</f>
        <v>628432.80000000005</v>
      </c>
      <c r="E233" s="230">
        <f t="shared" si="20"/>
        <v>197716.8</v>
      </c>
      <c r="F233" s="230">
        <f t="shared" si="20"/>
        <v>0</v>
      </c>
      <c r="G233" s="230">
        <f t="shared" si="20"/>
        <v>244743.6</v>
      </c>
      <c r="H233" s="230">
        <f t="shared" si="20"/>
        <v>185972.4</v>
      </c>
      <c r="I233" s="230">
        <f t="shared" si="20"/>
        <v>0</v>
      </c>
      <c r="J233" s="231">
        <f t="shared" si="20"/>
        <v>0</v>
      </c>
      <c r="K233" s="230">
        <f t="shared" si="20"/>
        <v>0</v>
      </c>
      <c r="L233" s="230">
        <f t="shared" si="20"/>
        <v>10618362.779999999</v>
      </c>
      <c r="M233" s="230">
        <f t="shared" si="20"/>
        <v>0</v>
      </c>
      <c r="N233" s="230">
        <f t="shared" si="20"/>
        <v>3520179.6</v>
      </c>
      <c r="O233" s="230">
        <f t="shared" si="20"/>
        <v>0</v>
      </c>
      <c r="P233" s="230">
        <f t="shared" si="20"/>
        <v>746672.51</v>
      </c>
      <c r="Q233" s="230">
        <f t="shared" si="20"/>
        <v>0</v>
      </c>
      <c r="R233" s="230">
        <f t="shared" si="20"/>
        <v>0</v>
      </c>
      <c r="S233" s="230">
        <f t="shared" si="20"/>
        <v>8521070.5399999991</v>
      </c>
      <c r="T233" s="230">
        <f t="shared" si="20"/>
        <v>0</v>
      </c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</row>
    <row r="234" spans="1:43" ht="30" customHeight="1" x14ac:dyDescent="0.25">
      <c r="A234" s="234">
        <v>1</v>
      </c>
      <c r="B234" s="235" t="s">
        <v>1260</v>
      </c>
      <c r="C234" s="236">
        <f t="shared" ref="C234:C241" si="21">D234+K234+L234+M234+N234+O234+P234+Q234+R234+S234+T234</f>
        <v>3602684.19</v>
      </c>
      <c r="D234" s="236">
        <f t="shared" ref="D234:D241" si="22">SUM(E234:I234)</f>
        <v>0</v>
      </c>
      <c r="E234" s="236">
        <v>0</v>
      </c>
      <c r="F234" s="236">
        <v>0</v>
      </c>
      <c r="G234" s="236">
        <v>0</v>
      </c>
      <c r="H234" s="236">
        <v>0</v>
      </c>
      <c r="I234" s="236">
        <v>0</v>
      </c>
      <c r="J234" s="237">
        <v>0</v>
      </c>
      <c r="K234" s="236">
        <v>0</v>
      </c>
      <c r="L234" s="236">
        <v>3446796.82</v>
      </c>
      <c r="M234" s="236">
        <v>0</v>
      </c>
      <c r="N234" s="236">
        <v>0</v>
      </c>
      <c r="O234" s="236">
        <v>0</v>
      </c>
      <c r="P234" s="236">
        <v>155887.37</v>
      </c>
      <c r="Q234" s="236">
        <v>0</v>
      </c>
      <c r="R234" s="236">
        <v>0</v>
      </c>
      <c r="S234" s="236">
        <v>0</v>
      </c>
      <c r="T234" s="236">
        <v>0</v>
      </c>
    </row>
    <row r="235" spans="1:43" ht="30" customHeight="1" x14ac:dyDescent="0.25">
      <c r="A235" s="234">
        <v>2</v>
      </c>
      <c r="B235" s="235" t="s">
        <v>1261</v>
      </c>
      <c r="C235" s="236">
        <f t="shared" si="21"/>
        <v>4446995.8499999996</v>
      </c>
      <c r="D235" s="236">
        <f t="shared" si="22"/>
        <v>0</v>
      </c>
      <c r="E235" s="236">
        <v>0</v>
      </c>
      <c r="F235" s="236">
        <v>0</v>
      </c>
      <c r="G235" s="236">
        <v>0</v>
      </c>
      <c r="H235" s="236">
        <v>0</v>
      </c>
      <c r="I235" s="236">
        <v>0</v>
      </c>
      <c r="J235" s="237">
        <v>0</v>
      </c>
      <c r="K235" s="236">
        <v>0</v>
      </c>
      <c r="L235" s="236">
        <v>4290914.0199999996</v>
      </c>
      <c r="M235" s="236">
        <v>0</v>
      </c>
      <c r="N235" s="236">
        <v>0</v>
      </c>
      <c r="O235" s="236">
        <v>0</v>
      </c>
      <c r="P235" s="236">
        <v>156081.82999999999</v>
      </c>
      <c r="Q235" s="236">
        <v>0</v>
      </c>
      <c r="R235" s="236">
        <v>0</v>
      </c>
      <c r="S235" s="236">
        <v>0</v>
      </c>
      <c r="T235" s="236">
        <v>0</v>
      </c>
    </row>
    <row r="236" spans="1:43" ht="21" customHeight="1" x14ac:dyDescent="0.25">
      <c r="A236" s="234">
        <v>3</v>
      </c>
      <c r="B236" s="235" t="s">
        <v>1262</v>
      </c>
      <c r="C236" s="236">
        <f t="shared" si="21"/>
        <v>8792728.3699999992</v>
      </c>
      <c r="D236" s="236">
        <f t="shared" si="22"/>
        <v>0</v>
      </c>
      <c r="E236" s="236">
        <v>0</v>
      </c>
      <c r="F236" s="236">
        <v>0</v>
      </c>
      <c r="G236" s="236">
        <v>0</v>
      </c>
      <c r="H236" s="236">
        <v>0</v>
      </c>
      <c r="I236" s="236">
        <v>0</v>
      </c>
      <c r="J236" s="237">
        <v>0</v>
      </c>
      <c r="K236" s="236">
        <v>0</v>
      </c>
      <c r="L236" s="236">
        <v>0</v>
      </c>
      <c r="M236" s="236">
        <v>0</v>
      </c>
      <c r="N236" s="236">
        <v>0</v>
      </c>
      <c r="O236" s="236">
        <v>0</v>
      </c>
      <c r="P236" s="236">
        <v>271657.83</v>
      </c>
      <c r="Q236" s="236">
        <v>0</v>
      </c>
      <c r="R236" s="236">
        <v>0</v>
      </c>
      <c r="S236" s="236">
        <v>8521070.5399999991</v>
      </c>
      <c r="T236" s="236">
        <v>0</v>
      </c>
    </row>
    <row r="237" spans="1:43" ht="21" customHeight="1" x14ac:dyDescent="0.25">
      <c r="A237" s="234">
        <v>4</v>
      </c>
      <c r="B237" s="235" t="s">
        <v>311</v>
      </c>
      <c r="C237" s="236">
        <f t="shared" si="21"/>
        <v>197716.8</v>
      </c>
      <c r="D237" s="236">
        <f t="shared" si="22"/>
        <v>197716.8</v>
      </c>
      <c r="E237" s="236">
        <v>197716.8</v>
      </c>
      <c r="F237" s="236">
        <v>0</v>
      </c>
      <c r="G237" s="236">
        <v>0</v>
      </c>
      <c r="H237" s="236">
        <v>0</v>
      </c>
      <c r="I237" s="236">
        <v>0</v>
      </c>
      <c r="J237" s="237">
        <v>0</v>
      </c>
      <c r="K237" s="236">
        <v>0</v>
      </c>
      <c r="L237" s="236">
        <v>0</v>
      </c>
      <c r="M237" s="236">
        <v>0</v>
      </c>
      <c r="N237" s="236">
        <v>0</v>
      </c>
      <c r="O237" s="236">
        <v>0</v>
      </c>
      <c r="P237" s="236">
        <v>0</v>
      </c>
      <c r="Q237" s="236">
        <v>0</v>
      </c>
      <c r="R237" s="236">
        <v>0</v>
      </c>
      <c r="S237" s="236">
        <v>0</v>
      </c>
      <c r="T237" s="236">
        <v>0</v>
      </c>
    </row>
    <row r="238" spans="1:43" ht="24" customHeight="1" x14ac:dyDescent="0.25">
      <c r="A238" s="234">
        <v>5</v>
      </c>
      <c r="B238" s="235" t="s">
        <v>1263</v>
      </c>
      <c r="C238" s="236">
        <f t="shared" si="21"/>
        <v>163045.48000000001</v>
      </c>
      <c r="D238" s="236">
        <f t="shared" si="22"/>
        <v>0</v>
      </c>
      <c r="E238" s="236">
        <v>0</v>
      </c>
      <c r="F238" s="236">
        <v>0</v>
      </c>
      <c r="G238" s="236">
        <v>0</v>
      </c>
      <c r="H238" s="236">
        <v>0</v>
      </c>
      <c r="I238" s="236">
        <v>0</v>
      </c>
      <c r="J238" s="237">
        <v>0</v>
      </c>
      <c r="K238" s="236">
        <v>0</v>
      </c>
      <c r="L238" s="236">
        <v>0</v>
      </c>
      <c r="M238" s="236">
        <v>0</v>
      </c>
      <c r="N238" s="236">
        <v>0</v>
      </c>
      <c r="O238" s="236">
        <v>0</v>
      </c>
      <c r="P238" s="236">
        <v>163045.48000000001</v>
      </c>
      <c r="Q238" s="236">
        <v>0</v>
      </c>
      <c r="R238" s="236">
        <v>0</v>
      </c>
      <c r="S238" s="236">
        <v>0</v>
      </c>
      <c r="T238" s="236">
        <v>0</v>
      </c>
    </row>
    <row r="239" spans="1:43" ht="20.25" customHeight="1" x14ac:dyDescent="0.25">
      <c r="A239" s="234">
        <v>6</v>
      </c>
      <c r="B239" s="235" t="s">
        <v>316</v>
      </c>
      <c r="C239" s="236">
        <f t="shared" si="21"/>
        <v>3520179.6</v>
      </c>
      <c r="D239" s="236">
        <f t="shared" si="22"/>
        <v>0</v>
      </c>
      <c r="E239" s="236">
        <v>0</v>
      </c>
      <c r="F239" s="236">
        <v>0</v>
      </c>
      <c r="G239" s="236">
        <v>0</v>
      </c>
      <c r="H239" s="236">
        <v>0</v>
      </c>
      <c r="I239" s="236">
        <v>0</v>
      </c>
      <c r="J239" s="237">
        <v>0</v>
      </c>
      <c r="K239" s="236">
        <v>0</v>
      </c>
      <c r="L239" s="236">
        <v>0</v>
      </c>
      <c r="M239" s="236">
        <v>0</v>
      </c>
      <c r="N239" s="236">
        <v>3520179.6</v>
      </c>
      <c r="O239" s="236">
        <v>0</v>
      </c>
      <c r="P239" s="236">
        <v>0</v>
      </c>
      <c r="Q239" s="236">
        <v>0</v>
      </c>
      <c r="R239" s="236">
        <v>0</v>
      </c>
      <c r="S239" s="236">
        <v>0</v>
      </c>
      <c r="T239" s="236">
        <v>0</v>
      </c>
    </row>
    <row r="240" spans="1:43" ht="22.5" customHeight="1" x14ac:dyDescent="0.25">
      <c r="A240" s="234">
        <v>7</v>
      </c>
      <c r="B240" s="235" t="s">
        <v>1264</v>
      </c>
      <c r="C240" s="236">
        <f t="shared" si="21"/>
        <v>430716</v>
      </c>
      <c r="D240" s="236">
        <f t="shared" si="22"/>
        <v>430716</v>
      </c>
      <c r="E240" s="236">
        <v>0</v>
      </c>
      <c r="F240" s="236">
        <v>0</v>
      </c>
      <c r="G240" s="236">
        <v>244743.6</v>
      </c>
      <c r="H240" s="236">
        <v>185972.4</v>
      </c>
      <c r="I240" s="236">
        <v>0</v>
      </c>
      <c r="J240" s="237">
        <v>0</v>
      </c>
      <c r="K240" s="236">
        <v>0</v>
      </c>
      <c r="L240" s="236">
        <v>0</v>
      </c>
      <c r="M240" s="236">
        <v>0</v>
      </c>
      <c r="N240" s="236">
        <v>0</v>
      </c>
      <c r="O240" s="236">
        <v>0</v>
      </c>
      <c r="P240" s="236">
        <v>0</v>
      </c>
      <c r="Q240" s="236">
        <v>0</v>
      </c>
      <c r="R240" s="236">
        <v>0</v>
      </c>
      <c r="S240" s="236">
        <v>0</v>
      </c>
      <c r="T240" s="236">
        <v>0</v>
      </c>
    </row>
    <row r="241" spans="1:43" ht="22.5" customHeight="1" x14ac:dyDescent="0.25">
      <c r="A241" s="234">
        <v>8</v>
      </c>
      <c r="B241" s="235" t="s">
        <v>319</v>
      </c>
      <c r="C241" s="236">
        <f t="shared" si="21"/>
        <v>2880651.94</v>
      </c>
      <c r="D241" s="236">
        <f t="shared" si="22"/>
        <v>0</v>
      </c>
      <c r="E241" s="236">
        <v>0</v>
      </c>
      <c r="F241" s="236">
        <v>0</v>
      </c>
      <c r="G241" s="236">
        <v>0</v>
      </c>
      <c r="H241" s="236">
        <v>0</v>
      </c>
      <c r="I241" s="236">
        <v>0</v>
      </c>
      <c r="J241" s="237">
        <v>0</v>
      </c>
      <c r="K241" s="236">
        <v>0</v>
      </c>
      <c r="L241" s="236">
        <v>2880651.94</v>
      </c>
      <c r="M241" s="236">
        <v>0</v>
      </c>
      <c r="N241" s="236">
        <v>0</v>
      </c>
      <c r="O241" s="236">
        <v>0</v>
      </c>
      <c r="P241" s="236">
        <v>0</v>
      </c>
      <c r="Q241" s="236">
        <v>0</v>
      </c>
      <c r="R241" s="236">
        <v>0</v>
      </c>
      <c r="S241" s="236">
        <v>0</v>
      </c>
      <c r="T241" s="236">
        <v>0</v>
      </c>
    </row>
    <row r="242" spans="1:43" s="15" customFormat="1" ht="22.5" customHeight="1" x14ac:dyDescent="0.25">
      <c r="A242" s="343" t="s">
        <v>320</v>
      </c>
      <c r="B242" s="343"/>
      <c r="C242" s="230">
        <f>SUM(C243:C243)</f>
        <v>2002130.01</v>
      </c>
      <c r="D242" s="230">
        <f t="shared" ref="D242:T242" si="23">SUM(D243:D243)</f>
        <v>1990510.68</v>
      </c>
      <c r="E242" s="230">
        <f t="shared" si="23"/>
        <v>0</v>
      </c>
      <c r="F242" s="230">
        <f t="shared" si="23"/>
        <v>0</v>
      </c>
      <c r="G242" s="230">
        <f t="shared" si="23"/>
        <v>0</v>
      </c>
      <c r="H242" s="230">
        <f t="shared" si="23"/>
        <v>527646</v>
      </c>
      <c r="I242" s="230">
        <f t="shared" si="23"/>
        <v>1462864.68</v>
      </c>
      <c r="J242" s="231">
        <f t="shared" si="23"/>
        <v>0</v>
      </c>
      <c r="K242" s="230">
        <f t="shared" si="23"/>
        <v>0</v>
      </c>
      <c r="L242" s="230">
        <f t="shared" si="23"/>
        <v>0</v>
      </c>
      <c r="M242" s="230">
        <f t="shared" si="23"/>
        <v>0</v>
      </c>
      <c r="N242" s="230">
        <f t="shared" si="23"/>
        <v>0</v>
      </c>
      <c r="O242" s="230">
        <f t="shared" si="23"/>
        <v>0</v>
      </c>
      <c r="P242" s="230">
        <f t="shared" si="23"/>
        <v>11619.33</v>
      </c>
      <c r="Q242" s="230">
        <f t="shared" si="23"/>
        <v>0</v>
      </c>
      <c r="R242" s="230">
        <f t="shared" si="23"/>
        <v>0</v>
      </c>
      <c r="S242" s="230">
        <f t="shared" si="23"/>
        <v>0</v>
      </c>
      <c r="T242" s="230">
        <f t="shared" si="23"/>
        <v>0</v>
      </c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</row>
    <row r="243" spans="1:43" ht="22.5" customHeight="1" x14ac:dyDescent="0.25">
      <c r="A243" s="234">
        <v>1</v>
      </c>
      <c r="B243" s="235" t="s">
        <v>1265</v>
      </c>
      <c r="C243" s="236">
        <f>D243+K243+L243+M243+N243+O243+P243+Q243+R243+S243+T243</f>
        <v>2002130.01</v>
      </c>
      <c r="D243" s="236">
        <f>SUM(E243:I243)</f>
        <v>1990510.68</v>
      </c>
      <c r="E243" s="236">
        <v>0</v>
      </c>
      <c r="F243" s="236">
        <v>0</v>
      </c>
      <c r="G243" s="236">
        <v>0</v>
      </c>
      <c r="H243" s="236">
        <v>527646</v>
      </c>
      <c r="I243" s="236">
        <v>1462864.68</v>
      </c>
      <c r="J243" s="237">
        <v>0</v>
      </c>
      <c r="K243" s="236">
        <v>0</v>
      </c>
      <c r="L243" s="236">
        <v>0</v>
      </c>
      <c r="M243" s="236">
        <v>0</v>
      </c>
      <c r="N243" s="236">
        <v>0</v>
      </c>
      <c r="O243" s="236">
        <v>0</v>
      </c>
      <c r="P243" s="236">
        <v>11619.33</v>
      </c>
      <c r="Q243" s="236">
        <v>0</v>
      </c>
      <c r="R243" s="236">
        <v>0</v>
      </c>
      <c r="S243" s="236">
        <v>0</v>
      </c>
      <c r="T243" s="236">
        <v>0</v>
      </c>
    </row>
    <row r="244" spans="1:43" s="15" customFormat="1" ht="22.5" customHeight="1" x14ac:dyDescent="0.25">
      <c r="A244" s="343" t="s">
        <v>322</v>
      </c>
      <c r="B244" s="343"/>
      <c r="C244" s="230">
        <f>SUM(C245:C246)</f>
        <v>1305958.24</v>
      </c>
      <c r="D244" s="230">
        <f t="shared" ref="D244:T244" si="24">SUM(D245:D246)</f>
        <v>1226937.6000000001</v>
      </c>
      <c r="E244" s="230">
        <f t="shared" si="24"/>
        <v>0</v>
      </c>
      <c r="F244" s="230">
        <f t="shared" si="24"/>
        <v>1226937.6000000001</v>
      </c>
      <c r="G244" s="230">
        <f t="shared" si="24"/>
        <v>0</v>
      </c>
      <c r="H244" s="230">
        <f t="shared" si="24"/>
        <v>0</v>
      </c>
      <c r="I244" s="230">
        <f t="shared" si="24"/>
        <v>0</v>
      </c>
      <c r="J244" s="231">
        <f t="shared" si="24"/>
        <v>0</v>
      </c>
      <c r="K244" s="230">
        <f t="shared" si="24"/>
        <v>0</v>
      </c>
      <c r="L244" s="230">
        <f t="shared" si="24"/>
        <v>0</v>
      </c>
      <c r="M244" s="230">
        <f t="shared" si="24"/>
        <v>0</v>
      </c>
      <c r="N244" s="230">
        <f t="shared" si="24"/>
        <v>0</v>
      </c>
      <c r="O244" s="230">
        <f t="shared" si="24"/>
        <v>0</v>
      </c>
      <c r="P244" s="230">
        <f t="shared" si="24"/>
        <v>79020.639999999999</v>
      </c>
      <c r="Q244" s="230">
        <f t="shared" si="24"/>
        <v>0</v>
      </c>
      <c r="R244" s="230">
        <f t="shared" si="24"/>
        <v>0</v>
      </c>
      <c r="S244" s="230">
        <f t="shared" si="24"/>
        <v>0</v>
      </c>
      <c r="T244" s="230">
        <f t="shared" si="24"/>
        <v>0</v>
      </c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3"/>
      <c r="AE244" s="233"/>
      <c r="AF244" s="233"/>
      <c r="AG244" s="233"/>
      <c r="AH244" s="233"/>
      <c r="AI244" s="233"/>
      <c r="AJ244" s="233"/>
      <c r="AK244" s="233"/>
      <c r="AL244" s="233"/>
      <c r="AM244" s="233"/>
      <c r="AN244" s="233"/>
      <c r="AO244" s="233"/>
      <c r="AP244" s="233"/>
      <c r="AQ244" s="233"/>
    </row>
    <row r="245" spans="1:43" ht="22.5" customHeight="1" x14ac:dyDescent="0.25">
      <c r="A245" s="234">
        <v>1</v>
      </c>
      <c r="B245" s="235" t="s">
        <v>1266</v>
      </c>
      <c r="C245" s="236">
        <f t="shared" ref="C245:C246" si="25">D245+K245+L245+M245+N245+O245+P245+Q245+R245+S245+T245</f>
        <v>79020.639999999999</v>
      </c>
      <c r="D245" s="236">
        <f t="shared" ref="D245:D246" si="26">SUM(E245:I245)</f>
        <v>0</v>
      </c>
      <c r="E245" s="236">
        <v>0</v>
      </c>
      <c r="F245" s="236">
        <v>0</v>
      </c>
      <c r="G245" s="236">
        <v>0</v>
      </c>
      <c r="H245" s="236">
        <v>0</v>
      </c>
      <c r="I245" s="236">
        <v>0</v>
      </c>
      <c r="J245" s="237">
        <v>0</v>
      </c>
      <c r="K245" s="236">
        <v>0</v>
      </c>
      <c r="L245" s="236">
        <v>0</v>
      </c>
      <c r="M245" s="236">
        <v>0</v>
      </c>
      <c r="N245" s="236">
        <v>0</v>
      </c>
      <c r="O245" s="236">
        <v>0</v>
      </c>
      <c r="P245" s="236">
        <v>79020.639999999999</v>
      </c>
      <c r="Q245" s="236">
        <v>0</v>
      </c>
      <c r="R245" s="236">
        <v>0</v>
      </c>
      <c r="S245" s="236">
        <v>0</v>
      </c>
      <c r="T245" s="236">
        <v>0</v>
      </c>
    </row>
    <row r="246" spans="1:43" ht="22.5" customHeight="1" x14ac:dyDescent="0.25">
      <c r="A246" s="234">
        <v>2</v>
      </c>
      <c r="B246" s="235" t="s">
        <v>1267</v>
      </c>
      <c r="C246" s="236">
        <f t="shared" si="25"/>
        <v>1226937.6000000001</v>
      </c>
      <c r="D246" s="236">
        <f t="shared" si="26"/>
        <v>1226937.6000000001</v>
      </c>
      <c r="E246" s="236">
        <v>0</v>
      </c>
      <c r="F246" s="236">
        <v>1226937.6000000001</v>
      </c>
      <c r="G246" s="236">
        <v>0</v>
      </c>
      <c r="H246" s="236">
        <v>0</v>
      </c>
      <c r="I246" s="236">
        <v>0</v>
      </c>
      <c r="J246" s="237">
        <v>0</v>
      </c>
      <c r="K246" s="236">
        <v>0</v>
      </c>
      <c r="L246" s="236">
        <v>0</v>
      </c>
      <c r="M246" s="236">
        <v>0</v>
      </c>
      <c r="N246" s="236">
        <v>0</v>
      </c>
      <c r="O246" s="236">
        <v>0</v>
      </c>
      <c r="P246" s="236">
        <v>0</v>
      </c>
      <c r="Q246" s="236">
        <v>0</v>
      </c>
      <c r="R246" s="236">
        <v>0</v>
      </c>
      <c r="S246" s="236">
        <v>0</v>
      </c>
      <c r="T246" s="236">
        <v>0</v>
      </c>
    </row>
    <row r="247" spans="1:43" s="15" customFormat="1" ht="22.5" customHeight="1" x14ac:dyDescent="0.25">
      <c r="A247" s="343" t="s">
        <v>325</v>
      </c>
      <c r="B247" s="343"/>
      <c r="C247" s="230">
        <f>C248</f>
        <v>308421.59999999998</v>
      </c>
      <c r="D247" s="230">
        <f t="shared" ref="D247:T247" si="27">D248</f>
        <v>308421.59999999998</v>
      </c>
      <c r="E247" s="230">
        <f t="shared" si="27"/>
        <v>0</v>
      </c>
      <c r="F247" s="230">
        <f t="shared" si="27"/>
        <v>0</v>
      </c>
      <c r="G247" s="230">
        <f t="shared" si="27"/>
        <v>0</v>
      </c>
      <c r="H247" s="230">
        <f t="shared" si="27"/>
        <v>308421.59999999998</v>
      </c>
      <c r="I247" s="230">
        <f t="shared" si="27"/>
        <v>0</v>
      </c>
      <c r="J247" s="231">
        <f t="shared" si="27"/>
        <v>0</v>
      </c>
      <c r="K247" s="230">
        <f t="shared" si="27"/>
        <v>0</v>
      </c>
      <c r="L247" s="230">
        <f t="shared" si="27"/>
        <v>0</v>
      </c>
      <c r="M247" s="230">
        <f t="shared" si="27"/>
        <v>0</v>
      </c>
      <c r="N247" s="230">
        <f t="shared" si="27"/>
        <v>0</v>
      </c>
      <c r="O247" s="230">
        <f t="shared" si="27"/>
        <v>0</v>
      </c>
      <c r="P247" s="230">
        <f t="shared" si="27"/>
        <v>0</v>
      </c>
      <c r="Q247" s="230">
        <f t="shared" si="27"/>
        <v>0</v>
      </c>
      <c r="R247" s="230">
        <f t="shared" si="27"/>
        <v>0</v>
      </c>
      <c r="S247" s="230">
        <f t="shared" si="27"/>
        <v>0</v>
      </c>
      <c r="T247" s="230">
        <f t="shared" si="27"/>
        <v>0</v>
      </c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</row>
    <row r="248" spans="1:43" ht="22.5" customHeight="1" x14ac:dyDescent="0.25">
      <c r="A248" s="234">
        <v>1</v>
      </c>
      <c r="B248" s="235" t="s">
        <v>326</v>
      </c>
      <c r="C248" s="236">
        <f>D248+K248+L248+M248+N248+O248+P248+Q248+R248+S248+T248</f>
        <v>308421.59999999998</v>
      </c>
      <c r="D248" s="236">
        <f>SUM(E248:I248)</f>
        <v>308421.59999999998</v>
      </c>
      <c r="E248" s="236">
        <v>0</v>
      </c>
      <c r="F248" s="236">
        <v>0</v>
      </c>
      <c r="G248" s="236">
        <v>0</v>
      </c>
      <c r="H248" s="236">
        <v>308421.59999999998</v>
      </c>
      <c r="I248" s="236">
        <v>0</v>
      </c>
      <c r="J248" s="237">
        <v>0</v>
      </c>
      <c r="K248" s="236">
        <v>0</v>
      </c>
      <c r="L248" s="236">
        <v>0</v>
      </c>
      <c r="M248" s="236">
        <v>0</v>
      </c>
      <c r="N248" s="236">
        <v>0</v>
      </c>
      <c r="O248" s="236">
        <v>0</v>
      </c>
      <c r="P248" s="236">
        <v>0</v>
      </c>
      <c r="Q248" s="236">
        <v>0</v>
      </c>
      <c r="R248" s="236">
        <v>0</v>
      </c>
      <c r="S248" s="236">
        <v>0</v>
      </c>
      <c r="T248" s="236">
        <v>0</v>
      </c>
    </row>
    <row r="249" spans="1:43" s="15" customFormat="1" ht="32.25" customHeight="1" x14ac:dyDescent="0.25">
      <c r="A249" s="343" t="s">
        <v>328</v>
      </c>
      <c r="B249" s="343"/>
      <c r="C249" s="230">
        <f>C250</f>
        <v>6173371.2899999991</v>
      </c>
      <c r="D249" s="230">
        <f t="shared" ref="D249:T249" si="28">D250</f>
        <v>6173371.2899999991</v>
      </c>
      <c r="E249" s="230">
        <f t="shared" si="28"/>
        <v>3038070</v>
      </c>
      <c r="F249" s="230">
        <f t="shared" si="28"/>
        <v>0</v>
      </c>
      <c r="G249" s="230">
        <f t="shared" si="28"/>
        <v>0</v>
      </c>
      <c r="H249" s="230">
        <f t="shared" si="28"/>
        <v>1550097.4100000001</v>
      </c>
      <c r="I249" s="230">
        <f t="shared" si="28"/>
        <v>1585203.88</v>
      </c>
      <c r="J249" s="231">
        <f t="shared" si="28"/>
        <v>0</v>
      </c>
      <c r="K249" s="230">
        <f t="shared" si="28"/>
        <v>0</v>
      </c>
      <c r="L249" s="230">
        <f t="shared" si="28"/>
        <v>0</v>
      </c>
      <c r="M249" s="230">
        <f t="shared" si="28"/>
        <v>0</v>
      </c>
      <c r="N249" s="230">
        <f t="shared" si="28"/>
        <v>0</v>
      </c>
      <c r="O249" s="230">
        <f t="shared" si="28"/>
        <v>0</v>
      </c>
      <c r="P249" s="230">
        <f t="shared" si="28"/>
        <v>0</v>
      </c>
      <c r="Q249" s="230">
        <f t="shared" si="28"/>
        <v>0</v>
      </c>
      <c r="R249" s="230">
        <f t="shared" si="28"/>
        <v>0</v>
      </c>
      <c r="S249" s="230">
        <f t="shared" si="28"/>
        <v>0</v>
      </c>
      <c r="T249" s="230">
        <f t="shared" si="28"/>
        <v>0</v>
      </c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</row>
    <row r="250" spans="1:43" s="15" customFormat="1" ht="32.25" customHeight="1" x14ac:dyDescent="0.25">
      <c r="A250" s="343" t="s">
        <v>1268</v>
      </c>
      <c r="B250" s="343"/>
      <c r="C250" s="230">
        <f>SUM(C251:C252)</f>
        <v>6173371.2899999991</v>
      </c>
      <c r="D250" s="230">
        <f t="shared" ref="D250:T250" si="29">SUM(D251:D252)</f>
        <v>6173371.2899999991</v>
      </c>
      <c r="E250" s="230">
        <f t="shared" si="29"/>
        <v>3038070</v>
      </c>
      <c r="F250" s="230">
        <f t="shared" si="29"/>
        <v>0</v>
      </c>
      <c r="G250" s="230">
        <f t="shared" si="29"/>
        <v>0</v>
      </c>
      <c r="H250" s="230">
        <f t="shared" si="29"/>
        <v>1550097.4100000001</v>
      </c>
      <c r="I250" s="230">
        <f t="shared" si="29"/>
        <v>1585203.88</v>
      </c>
      <c r="J250" s="231">
        <f t="shared" si="29"/>
        <v>0</v>
      </c>
      <c r="K250" s="230">
        <f t="shared" si="29"/>
        <v>0</v>
      </c>
      <c r="L250" s="230">
        <f t="shared" si="29"/>
        <v>0</v>
      </c>
      <c r="M250" s="230">
        <f t="shared" si="29"/>
        <v>0</v>
      </c>
      <c r="N250" s="230">
        <f t="shared" si="29"/>
        <v>0</v>
      </c>
      <c r="O250" s="230">
        <f t="shared" si="29"/>
        <v>0</v>
      </c>
      <c r="P250" s="230">
        <f t="shared" si="29"/>
        <v>0</v>
      </c>
      <c r="Q250" s="230">
        <f t="shared" si="29"/>
        <v>0</v>
      </c>
      <c r="R250" s="230">
        <f t="shared" si="29"/>
        <v>0</v>
      </c>
      <c r="S250" s="230">
        <f t="shared" si="29"/>
        <v>0</v>
      </c>
      <c r="T250" s="230">
        <f t="shared" si="29"/>
        <v>0</v>
      </c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3"/>
      <c r="AE250" s="233"/>
      <c r="AF250" s="233"/>
      <c r="AG250" s="233"/>
      <c r="AH250" s="233"/>
      <c r="AI250" s="233"/>
      <c r="AJ250" s="233"/>
      <c r="AK250" s="233"/>
      <c r="AL250" s="233"/>
      <c r="AM250" s="233"/>
      <c r="AN250" s="233"/>
      <c r="AO250" s="233"/>
      <c r="AP250" s="233"/>
      <c r="AQ250" s="233"/>
    </row>
    <row r="251" spans="1:43" ht="22.5" customHeight="1" x14ac:dyDescent="0.25">
      <c r="A251" s="235">
        <v>1</v>
      </c>
      <c r="B251" s="235" t="s">
        <v>330</v>
      </c>
      <c r="C251" s="236">
        <f t="shared" ref="C251:C252" si="30">D251+K251+L251+M251+N251+O251+P251+Q251+R251+S251+T251</f>
        <v>5540541.6899999995</v>
      </c>
      <c r="D251" s="236">
        <f t="shared" ref="D251:D252" si="31">SUM(E251:I251)</f>
        <v>5540541.6899999995</v>
      </c>
      <c r="E251" s="236">
        <v>3038070</v>
      </c>
      <c r="F251" s="236">
        <v>0</v>
      </c>
      <c r="G251" s="236">
        <v>0</v>
      </c>
      <c r="H251" s="236">
        <v>917267.81</v>
      </c>
      <c r="I251" s="236">
        <v>1585203.88</v>
      </c>
      <c r="J251" s="237">
        <v>0</v>
      </c>
      <c r="K251" s="236">
        <v>0</v>
      </c>
      <c r="L251" s="236">
        <v>0</v>
      </c>
      <c r="M251" s="236">
        <v>0</v>
      </c>
      <c r="N251" s="236">
        <v>0</v>
      </c>
      <c r="O251" s="236">
        <v>0</v>
      </c>
      <c r="P251" s="236">
        <v>0</v>
      </c>
      <c r="Q251" s="236">
        <v>0</v>
      </c>
      <c r="R251" s="236">
        <v>0</v>
      </c>
      <c r="S251" s="236">
        <v>0</v>
      </c>
      <c r="T251" s="236">
        <v>0</v>
      </c>
    </row>
    <row r="252" spans="1:43" ht="22.5" customHeight="1" x14ac:dyDescent="0.25">
      <c r="A252" s="235">
        <v>2</v>
      </c>
      <c r="B252" s="235" t="s">
        <v>332</v>
      </c>
      <c r="C252" s="236">
        <f t="shared" si="30"/>
        <v>632829.6</v>
      </c>
      <c r="D252" s="236">
        <f t="shared" si="31"/>
        <v>632829.6</v>
      </c>
      <c r="E252" s="236">
        <v>0</v>
      </c>
      <c r="F252" s="236">
        <v>0</v>
      </c>
      <c r="G252" s="236">
        <v>0</v>
      </c>
      <c r="H252" s="236">
        <v>632829.6</v>
      </c>
      <c r="I252" s="236">
        <v>0</v>
      </c>
      <c r="J252" s="237">
        <v>0</v>
      </c>
      <c r="K252" s="236">
        <v>0</v>
      </c>
      <c r="L252" s="236">
        <v>0</v>
      </c>
      <c r="M252" s="236">
        <v>0</v>
      </c>
      <c r="N252" s="236">
        <v>0</v>
      </c>
      <c r="O252" s="236">
        <v>0</v>
      </c>
      <c r="P252" s="236">
        <v>0</v>
      </c>
      <c r="Q252" s="236">
        <v>0</v>
      </c>
      <c r="R252" s="236">
        <v>0</v>
      </c>
      <c r="S252" s="236">
        <v>0</v>
      </c>
      <c r="T252" s="236">
        <v>0</v>
      </c>
    </row>
    <row r="253" spans="1:43" s="15" customFormat="1" ht="36.75" customHeight="1" x14ac:dyDescent="0.25">
      <c r="A253" s="343" t="s">
        <v>334</v>
      </c>
      <c r="B253" s="343"/>
      <c r="C253" s="230">
        <f>C254+C276</f>
        <v>41446964.829999998</v>
      </c>
      <c r="D253" s="230">
        <f t="shared" ref="D253:T253" si="32">D254+D276</f>
        <v>7380030.1100000003</v>
      </c>
      <c r="E253" s="230">
        <f t="shared" si="32"/>
        <v>2359744.7999999998</v>
      </c>
      <c r="F253" s="230">
        <f t="shared" si="32"/>
        <v>3128404.9099999997</v>
      </c>
      <c r="G253" s="230">
        <f t="shared" si="32"/>
        <v>0</v>
      </c>
      <c r="H253" s="230">
        <f t="shared" si="32"/>
        <v>1107966</v>
      </c>
      <c r="I253" s="230">
        <f t="shared" si="32"/>
        <v>783914.39999999991</v>
      </c>
      <c r="J253" s="231">
        <f t="shared" si="32"/>
        <v>0</v>
      </c>
      <c r="K253" s="230">
        <f t="shared" si="32"/>
        <v>0</v>
      </c>
      <c r="L253" s="230">
        <f t="shared" si="32"/>
        <v>23257377.960000001</v>
      </c>
      <c r="M253" s="230">
        <f t="shared" si="32"/>
        <v>0</v>
      </c>
      <c r="N253" s="230">
        <f t="shared" si="32"/>
        <v>4489266.9000000004</v>
      </c>
      <c r="O253" s="230">
        <f t="shared" si="32"/>
        <v>3431245.1999999997</v>
      </c>
      <c r="P253" s="230">
        <f t="shared" si="32"/>
        <v>2889044.66</v>
      </c>
      <c r="Q253" s="230">
        <f t="shared" si="32"/>
        <v>0</v>
      </c>
      <c r="R253" s="230">
        <f t="shared" si="32"/>
        <v>0</v>
      </c>
      <c r="S253" s="230">
        <f t="shared" si="32"/>
        <v>0</v>
      </c>
      <c r="T253" s="230">
        <f t="shared" si="32"/>
        <v>0</v>
      </c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</row>
    <row r="254" spans="1:43" s="15" customFormat="1" ht="22.5" customHeight="1" x14ac:dyDescent="0.25">
      <c r="A254" s="343" t="s">
        <v>335</v>
      </c>
      <c r="B254" s="343"/>
      <c r="C254" s="230">
        <f>SUM(C255:C275)</f>
        <v>31271659.27</v>
      </c>
      <c r="D254" s="230">
        <f t="shared" ref="D254:T254" si="33">SUM(D255:D275)</f>
        <v>5433574.9100000001</v>
      </c>
      <c r="E254" s="230">
        <f t="shared" si="33"/>
        <v>413289.6</v>
      </c>
      <c r="F254" s="230">
        <f t="shared" si="33"/>
        <v>3128404.9099999997</v>
      </c>
      <c r="G254" s="230">
        <f t="shared" si="33"/>
        <v>0</v>
      </c>
      <c r="H254" s="230">
        <f t="shared" si="33"/>
        <v>1107966</v>
      </c>
      <c r="I254" s="230">
        <f t="shared" si="33"/>
        <v>783914.39999999991</v>
      </c>
      <c r="J254" s="231">
        <f t="shared" si="33"/>
        <v>0</v>
      </c>
      <c r="K254" s="230">
        <f t="shared" si="33"/>
        <v>0</v>
      </c>
      <c r="L254" s="230">
        <f t="shared" si="33"/>
        <v>19939245.140000001</v>
      </c>
      <c r="M254" s="230">
        <f t="shared" si="33"/>
        <v>0</v>
      </c>
      <c r="N254" s="230">
        <f t="shared" si="33"/>
        <v>1882659.4</v>
      </c>
      <c r="O254" s="230">
        <f t="shared" si="33"/>
        <v>2174986.7999999998</v>
      </c>
      <c r="P254" s="230">
        <f t="shared" si="33"/>
        <v>1841193.02</v>
      </c>
      <c r="Q254" s="230">
        <f t="shared" si="33"/>
        <v>0</v>
      </c>
      <c r="R254" s="230">
        <f t="shared" si="33"/>
        <v>0</v>
      </c>
      <c r="S254" s="230">
        <f t="shared" si="33"/>
        <v>0</v>
      </c>
      <c r="T254" s="230">
        <f t="shared" si="33"/>
        <v>0</v>
      </c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</row>
    <row r="255" spans="1:43" ht="22.5" customHeight="1" x14ac:dyDescent="0.25">
      <c r="A255" s="234">
        <v>1</v>
      </c>
      <c r="B255" s="235" t="s">
        <v>1269</v>
      </c>
      <c r="C255" s="236">
        <f t="shared" ref="C255:C275" si="34">D255+K255+L255+M255+N255+O255+P255+Q255+R255+S255+T255</f>
        <v>5535849.2699999996</v>
      </c>
      <c r="D255" s="236">
        <f t="shared" ref="D255:D275" si="35">SUM(E255:I255)</f>
        <v>0</v>
      </c>
      <c r="E255" s="236">
        <v>0</v>
      </c>
      <c r="F255" s="236">
        <v>0</v>
      </c>
      <c r="G255" s="236">
        <v>0</v>
      </c>
      <c r="H255" s="236">
        <v>0</v>
      </c>
      <c r="I255" s="236">
        <v>0</v>
      </c>
      <c r="J255" s="237">
        <v>0</v>
      </c>
      <c r="K255" s="236">
        <v>0</v>
      </c>
      <c r="L255" s="236">
        <v>5403022.7999999998</v>
      </c>
      <c r="M255" s="236">
        <v>0</v>
      </c>
      <c r="N255" s="236">
        <v>0</v>
      </c>
      <c r="O255" s="236">
        <v>0</v>
      </c>
      <c r="P255" s="236">
        <v>132826.47</v>
      </c>
      <c r="Q255" s="236">
        <v>0</v>
      </c>
      <c r="R255" s="236">
        <v>0</v>
      </c>
      <c r="S255" s="236">
        <v>0</v>
      </c>
      <c r="T255" s="236">
        <v>0</v>
      </c>
    </row>
    <row r="256" spans="1:43" ht="20.25" customHeight="1" x14ac:dyDescent="0.25">
      <c r="A256" s="234">
        <v>2</v>
      </c>
      <c r="B256" s="235" t="s">
        <v>337</v>
      </c>
      <c r="C256" s="236">
        <f t="shared" si="34"/>
        <v>6154071.4500000002</v>
      </c>
      <c r="D256" s="236">
        <f t="shared" si="35"/>
        <v>0</v>
      </c>
      <c r="E256" s="236">
        <v>0</v>
      </c>
      <c r="F256" s="236">
        <v>0</v>
      </c>
      <c r="G256" s="236">
        <v>0</v>
      </c>
      <c r="H256" s="236">
        <v>0</v>
      </c>
      <c r="I256" s="236">
        <v>0</v>
      </c>
      <c r="J256" s="237">
        <v>0</v>
      </c>
      <c r="K256" s="236">
        <v>0</v>
      </c>
      <c r="L256" s="236">
        <v>6008588.1900000004</v>
      </c>
      <c r="M256" s="236">
        <v>0</v>
      </c>
      <c r="N256" s="236">
        <v>0</v>
      </c>
      <c r="O256" s="236">
        <v>0</v>
      </c>
      <c r="P256" s="236">
        <v>145483.26</v>
      </c>
      <c r="Q256" s="236">
        <v>0</v>
      </c>
      <c r="R256" s="236">
        <v>0</v>
      </c>
      <c r="S256" s="236">
        <v>0</v>
      </c>
      <c r="T256" s="236">
        <v>0</v>
      </c>
    </row>
    <row r="257" spans="1:20" ht="24.6" customHeight="1" x14ac:dyDescent="0.25">
      <c r="A257" s="234">
        <v>3</v>
      </c>
      <c r="B257" s="235" t="s">
        <v>338</v>
      </c>
      <c r="C257" s="236">
        <f t="shared" si="34"/>
        <v>1889478.56</v>
      </c>
      <c r="D257" s="236">
        <f t="shared" si="35"/>
        <v>900045.55</v>
      </c>
      <c r="E257" s="236">
        <v>0</v>
      </c>
      <c r="F257" s="236">
        <v>900045.55</v>
      </c>
      <c r="G257" s="236">
        <v>0</v>
      </c>
      <c r="H257" s="236">
        <v>0</v>
      </c>
      <c r="I257" s="236">
        <v>0</v>
      </c>
      <c r="J257" s="237">
        <v>0</v>
      </c>
      <c r="K257" s="236">
        <v>0</v>
      </c>
      <c r="L257" s="236">
        <v>989433.01</v>
      </c>
      <c r="M257" s="236">
        <v>0</v>
      </c>
      <c r="N257" s="236">
        <v>0</v>
      </c>
      <c r="O257" s="236">
        <v>0</v>
      </c>
      <c r="P257" s="236">
        <v>0</v>
      </c>
      <c r="Q257" s="236">
        <v>0</v>
      </c>
      <c r="R257" s="236">
        <v>0</v>
      </c>
      <c r="S257" s="236">
        <v>0</v>
      </c>
      <c r="T257" s="236">
        <v>0</v>
      </c>
    </row>
    <row r="258" spans="1:20" ht="19.5" customHeight="1" x14ac:dyDescent="0.25">
      <c r="A258" s="234">
        <v>4</v>
      </c>
      <c r="B258" s="235" t="s">
        <v>1270</v>
      </c>
      <c r="C258" s="236">
        <f t="shared" si="34"/>
        <v>255152.11</v>
      </c>
      <c r="D258" s="236">
        <f t="shared" si="35"/>
        <v>0</v>
      </c>
      <c r="E258" s="236">
        <v>0</v>
      </c>
      <c r="F258" s="236">
        <v>0</v>
      </c>
      <c r="G258" s="236">
        <v>0</v>
      </c>
      <c r="H258" s="236">
        <v>0</v>
      </c>
      <c r="I258" s="236">
        <v>0</v>
      </c>
      <c r="J258" s="237">
        <v>0</v>
      </c>
      <c r="K258" s="236">
        <v>0</v>
      </c>
      <c r="L258" s="236">
        <v>0</v>
      </c>
      <c r="M258" s="236">
        <v>0</v>
      </c>
      <c r="N258" s="236">
        <v>0</v>
      </c>
      <c r="O258" s="236">
        <v>0</v>
      </c>
      <c r="P258" s="236">
        <v>255152.11</v>
      </c>
      <c r="Q258" s="236">
        <v>0</v>
      </c>
      <c r="R258" s="236">
        <v>0</v>
      </c>
      <c r="S258" s="236">
        <v>0</v>
      </c>
      <c r="T258" s="236">
        <v>0</v>
      </c>
    </row>
    <row r="259" spans="1:20" ht="22.5" customHeight="1" x14ac:dyDescent="0.25">
      <c r="A259" s="234">
        <v>5</v>
      </c>
      <c r="B259" s="235" t="s">
        <v>340</v>
      </c>
      <c r="C259" s="236">
        <f t="shared" si="34"/>
        <v>101278.8</v>
      </c>
      <c r="D259" s="236">
        <f t="shared" si="35"/>
        <v>101278.8</v>
      </c>
      <c r="E259" s="236">
        <v>0</v>
      </c>
      <c r="F259" s="236">
        <v>0</v>
      </c>
      <c r="G259" s="236">
        <v>0</v>
      </c>
      <c r="H259" s="236">
        <v>101278.8</v>
      </c>
      <c r="I259" s="236">
        <v>0</v>
      </c>
      <c r="J259" s="237">
        <v>0</v>
      </c>
      <c r="K259" s="236">
        <v>0</v>
      </c>
      <c r="L259" s="236">
        <v>0</v>
      </c>
      <c r="M259" s="236">
        <v>0</v>
      </c>
      <c r="N259" s="236">
        <v>0</v>
      </c>
      <c r="O259" s="236">
        <v>0</v>
      </c>
      <c r="P259" s="236">
        <v>0</v>
      </c>
      <c r="Q259" s="236">
        <v>0</v>
      </c>
      <c r="R259" s="236">
        <v>0</v>
      </c>
      <c r="S259" s="236">
        <v>0</v>
      </c>
      <c r="T259" s="236">
        <v>0</v>
      </c>
    </row>
    <row r="260" spans="1:20" ht="22.5" customHeight="1" x14ac:dyDescent="0.25">
      <c r="A260" s="234">
        <v>6</v>
      </c>
      <c r="B260" s="235" t="s">
        <v>341</v>
      </c>
      <c r="C260" s="236">
        <f t="shared" si="34"/>
        <v>188220</v>
      </c>
      <c r="D260" s="236">
        <f t="shared" si="35"/>
        <v>188220</v>
      </c>
      <c r="E260" s="236">
        <v>0</v>
      </c>
      <c r="F260" s="236">
        <v>0</v>
      </c>
      <c r="G260" s="236">
        <v>0</v>
      </c>
      <c r="H260" s="236">
        <v>188220</v>
      </c>
      <c r="I260" s="236">
        <v>0</v>
      </c>
      <c r="J260" s="237">
        <v>0</v>
      </c>
      <c r="K260" s="236">
        <v>0</v>
      </c>
      <c r="L260" s="236">
        <v>0</v>
      </c>
      <c r="M260" s="236">
        <v>0</v>
      </c>
      <c r="N260" s="236">
        <v>0</v>
      </c>
      <c r="O260" s="236">
        <v>0</v>
      </c>
      <c r="P260" s="236">
        <v>0</v>
      </c>
      <c r="Q260" s="236">
        <v>0</v>
      </c>
      <c r="R260" s="236">
        <v>0</v>
      </c>
      <c r="S260" s="236">
        <v>0</v>
      </c>
      <c r="T260" s="236">
        <v>0</v>
      </c>
    </row>
    <row r="261" spans="1:20" ht="22.5" customHeight="1" x14ac:dyDescent="0.25">
      <c r="A261" s="234">
        <v>7</v>
      </c>
      <c r="B261" s="235" t="s">
        <v>1271</v>
      </c>
      <c r="C261" s="236">
        <f t="shared" si="34"/>
        <v>1488209.4100000001</v>
      </c>
      <c r="D261" s="236">
        <f t="shared" si="35"/>
        <v>1481270.56</v>
      </c>
      <c r="E261" s="236">
        <v>0</v>
      </c>
      <c r="F261" s="236">
        <v>1249852.96</v>
      </c>
      <c r="G261" s="236">
        <v>0</v>
      </c>
      <c r="H261" s="236">
        <v>231417.60000000001</v>
      </c>
      <c r="I261" s="236">
        <v>0</v>
      </c>
      <c r="J261" s="237">
        <v>0</v>
      </c>
      <c r="K261" s="236">
        <v>0</v>
      </c>
      <c r="L261" s="236">
        <v>0</v>
      </c>
      <c r="M261" s="236">
        <v>0</v>
      </c>
      <c r="N261" s="236">
        <v>0</v>
      </c>
      <c r="O261" s="236">
        <v>0</v>
      </c>
      <c r="P261" s="236">
        <v>6938.85</v>
      </c>
      <c r="Q261" s="236">
        <v>0</v>
      </c>
      <c r="R261" s="236">
        <v>0</v>
      </c>
      <c r="S261" s="236">
        <v>0</v>
      </c>
      <c r="T261" s="236">
        <v>0</v>
      </c>
    </row>
    <row r="262" spans="1:20" ht="22.5" customHeight="1" x14ac:dyDescent="0.25">
      <c r="A262" s="234">
        <v>8</v>
      </c>
      <c r="B262" s="235" t="s">
        <v>343</v>
      </c>
      <c r="C262" s="236">
        <f t="shared" si="34"/>
        <v>2660311.15</v>
      </c>
      <c r="D262" s="236">
        <f t="shared" si="35"/>
        <v>0</v>
      </c>
      <c r="E262" s="236">
        <v>0</v>
      </c>
      <c r="F262" s="236">
        <v>0</v>
      </c>
      <c r="G262" s="236">
        <v>0</v>
      </c>
      <c r="H262" s="236">
        <v>0</v>
      </c>
      <c r="I262" s="236">
        <v>0</v>
      </c>
      <c r="J262" s="237">
        <v>0</v>
      </c>
      <c r="K262" s="236">
        <v>0</v>
      </c>
      <c r="L262" s="236">
        <v>2660311.15</v>
      </c>
      <c r="M262" s="236">
        <v>0</v>
      </c>
      <c r="N262" s="236">
        <v>0</v>
      </c>
      <c r="O262" s="236">
        <v>0</v>
      </c>
      <c r="P262" s="236">
        <v>0</v>
      </c>
      <c r="Q262" s="236">
        <v>0</v>
      </c>
      <c r="R262" s="236">
        <v>0</v>
      </c>
      <c r="S262" s="236">
        <v>0</v>
      </c>
      <c r="T262" s="236">
        <v>0</v>
      </c>
    </row>
    <row r="263" spans="1:20" ht="22.5" customHeight="1" x14ac:dyDescent="0.25">
      <c r="A263" s="234">
        <v>9</v>
      </c>
      <c r="B263" s="235" t="s">
        <v>344</v>
      </c>
      <c r="C263" s="236">
        <f t="shared" si="34"/>
        <v>1099665.6000000001</v>
      </c>
      <c r="D263" s="236">
        <f t="shared" si="35"/>
        <v>0</v>
      </c>
      <c r="E263" s="236">
        <v>0</v>
      </c>
      <c r="F263" s="236">
        <v>0</v>
      </c>
      <c r="G263" s="236">
        <v>0</v>
      </c>
      <c r="H263" s="236">
        <v>0</v>
      </c>
      <c r="I263" s="236">
        <v>0</v>
      </c>
      <c r="J263" s="237">
        <v>0</v>
      </c>
      <c r="K263" s="236">
        <v>0</v>
      </c>
      <c r="L263" s="236">
        <v>0</v>
      </c>
      <c r="M263" s="236">
        <v>0</v>
      </c>
      <c r="N263" s="236">
        <v>797335.2</v>
      </c>
      <c r="O263" s="236">
        <v>302330.40000000002</v>
      </c>
      <c r="P263" s="236">
        <v>0</v>
      </c>
      <c r="Q263" s="236">
        <v>0</v>
      </c>
      <c r="R263" s="236">
        <v>0</v>
      </c>
      <c r="S263" s="236">
        <v>0</v>
      </c>
      <c r="T263" s="236">
        <v>0</v>
      </c>
    </row>
    <row r="264" spans="1:20" ht="24" customHeight="1" x14ac:dyDescent="0.25">
      <c r="A264" s="234">
        <v>10</v>
      </c>
      <c r="B264" s="235" t="s">
        <v>345</v>
      </c>
      <c r="C264" s="236">
        <f t="shared" si="34"/>
        <v>201906</v>
      </c>
      <c r="D264" s="236">
        <f t="shared" si="35"/>
        <v>201906</v>
      </c>
      <c r="E264" s="236">
        <v>0</v>
      </c>
      <c r="F264" s="236">
        <v>0</v>
      </c>
      <c r="G264" s="236">
        <v>0</v>
      </c>
      <c r="H264" s="236">
        <v>201906</v>
      </c>
      <c r="I264" s="236">
        <v>0</v>
      </c>
      <c r="J264" s="237">
        <v>0</v>
      </c>
      <c r="K264" s="236">
        <v>0</v>
      </c>
      <c r="L264" s="236">
        <v>0</v>
      </c>
      <c r="M264" s="236">
        <v>0</v>
      </c>
      <c r="N264" s="236">
        <v>0</v>
      </c>
      <c r="O264" s="236">
        <v>0</v>
      </c>
      <c r="P264" s="236">
        <v>0</v>
      </c>
      <c r="Q264" s="236">
        <v>0</v>
      </c>
      <c r="R264" s="236">
        <v>0</v>
      </c>
      <c r="S264" s="236">
        <v>0</v>
      </c>
      <c r="T264" s="236">
        <v>0</v>
      </c>
    </row>
    <row r="265" spans="1:20" ht="22.5" customHeight="1" x14ac:dyDescent="0.25">
      <c r="A265" s="234">
        <v>11</v>
      </c>
      <c r="B265" s="235" t="s">
        <v>1272</v>
      </c>
      <c r="C265" s="236">
        <f t="shared" si="34"/>
        <v>123531.05</v>
      </c>
      <c r="D265" s="236">
        <f t="shared" si="35"/>
        <v>0</v>
      </c>
      <c r="E265" s="236">
        <v>0</v>
      </c>
      <c r="F265" s="236">
        <v>0</v>
      </c>
      <c r="G265" s="236">
        <v>0</v>
      </c>
      <c r="H265" s="236">
        <v>0</v>
      </c>
      <c r="I265" s="236">
        <v>0</v>
      </c>
      <c r="J265" s="237">
        <v>0</v>
      </c>
      <c r="K265" s="236">
        <v>0</v>
      </c>
      <c r="L265" s="236">
        <v>0</v>
      </c>
      <c r="M265" s="236">
        <v>0</v>
      </c>
      <c r="N265" s="236">
        <v>0</v>
      </c>
      <c r="O265" s="236">
        <v>0</v>
      </c>
      <c r="P265" s="236">
        <v>123531.05</v>
      </c>
      <c r="Q265" s="236">
        <v>0</v>
      </c>
      <c r="R265" s="236">
        <v>0</v>
      </c>
      <c r="S265" s="236">
        <v>0</v>
      </c>
      <c r="T265" s="236">
        <v>0</v>
      </c>
    </row>
    <row r="266" spans="1:20" ht="22.5" customHeight="1" x14ac:dyDescent="0.25">
      <c r="A266" s="234">
        <v>12</v>
      </c>
      <c r="B266" s="235" t="s">
        <v>1273</v>
      </c>
      <c r="C266" s="236">
        <f t="shared" si="34"/>
        <v>9150.48</v>
      </c>
      <c r="D266" s="236">
        <f t="shared" si="35"/>
        <v>0</v>
      </c>
      <c r="E266" s="236">
        <v>0</v>
      </c>
      <c r="F266" s="236">
        <v>0</v>
      </c>
      <c r="G266" s="236">
        <v>0</v>
      </c>
      <c r="H266" s="236">
        <v>0</v>
      </c>
      <c r="I266" s="236">
        <v>0</v>
      </c>
      <c r="J266" s="237">
        <v>0</v>
      </c>
      <c r="K266" s="236">
        <v>0</v>
      </c>
      <c r="L266" s="236">
        <v>0</v>
      </c>
      <c r="M266" s="236">
        <v>0</v>
      </c>
      <c r="N266" s="236">
        <v>0</v>
      </c>
      <c r="O266" s="236">
        <v>0</v>
      </c>
      <c r="P266" s="236">
        <v>9150.48</v>
      </c>
      <c r="Q266" s="236">
        <v>0</v>
      </c>
      <c r="R266" s="236">
        <v>0</v>
      </c>
      <c r="S266" s="236">
        <v>0</v>
      </c>
      <c r="T266" s="236">
        <v>0</v>
      </c>
    </row>
    <row r="267" spans="1:20" ht="22.5" customHeight="1" x14ac:dyDescent="0.25">
      <c r="A267" s="234">
        <v>13</v>
      </c>
      <c r="B267" s="235" t="s">
        <v>1274</v>
      </c>
      <c r="C267" s="236">
        <f t="shared" si="34"/>
        <v>1666406.99</v>
      </c>
      <c r="D267" s="236">
        <f t="shared" si="35"/>
        <v>0</v>
      </c>
      <c r="E267" s="236">
        <v>0</v>
      </c>
      <c r="F267" s="236">
        <v>0</v>
      </c>
      <c r="G267" s="236">
        <v>0</v>
      </c>
      <c r="H267" s="236">
        <v>0</v>
      </c>
      <c r="I267" s="236">
        <v>0</v>
      </c>
      <c r="J267" s="237">
        <v>0</v>
      </c>
      <c r="K267" s="236">
        <v>0</v>
      </c>
      <c r="L267" s="236">
        <v>0</v>
      </c>
      <c r="M267" s="236">
        <v>0</v>
      </c>
      <c r="N267" s="236">
        <v>0</v>
      </c>
      <c r="O267" s="236">
        <v>1567203.6</v>
      </c>
      <c r="P267" s="236">
        <v>99203.39</v>
      </c>
      <c r="Q267" s="236">
        <v>0</v>
      </c>
      <c r="R267" s="236">
        <v>0</v>
      </c>
      <c r="S267" s="236">
        <v>0</v>
      </c>
      <c r="T267" s="236">
        <v>0</v>
      </c>
    </row>
    <row r="268" spans="1:20" ht="22.5" customHeight="1" x14ac:dyDescent="0.25">
      <c r="A268" s="234">
        <v>14</v>
      </c>
      <c r="B268" s="235" t="s">
        <v>349</v>
      </c>
      <c r="C268" s="236">
        <f t="shared" si="34"/>
        <v>562305.6</v>
      </c>
      <c r="D268" s="236">
        <f t="shared" si="35"/>
        <v>256852.8</v>
      </c>
      <c r="E268" s="236">
        <v>0</v>
      </c>
      <c r="F268" s="236">
        <v>0</v>
      </c>
      <c r="G268" s="236">
        <v>0</v>
      </c>
      <c r="H268" s="236">
        <v>0</v>
      </c>
      <c r="I268" s="236">
        <v>256852.8</v>
      </c>
      <c r="J268" s="237">
        <v>0</v>
      </c>
      <c r="K268" s="236">
        <v>0</v>
      </c>
      <c r="L268" s="236">
        <v>0</v>
      </c>
      <c r="M268" s="236">
        <v>0</v>
      </c>
      <c r="N268" s="236">
        <v>0</v>
      </c>
      <c r="O268" s="236">
        <v>305452.79999999999</v>
      </c>
      <c r="P268" s="236">
        <v>0</v>
      </c>
      <c r="Q268" s="236">
        <v>0</v>
      </c>
      <c r="R268" s="236">
        <v>0</v>
      </c>
      <c r="S268" s="236">
        <v>0</v>
      </c>
      <c r="T268" s="236">
        <v>0</v>
      </c>
    </row>
    <row r="269" spans="1:20" ht="22.5" customHeight="1" x14ac:dyDescent="0.25">
      <c r="A269" s="234">
        <v>15</v>
      </c>
      <c r="B269" s="235" t="s">
        <v>1275</v>
      </c>
      <c r="C269" s="236">
        <f t="shared" si="34"/>
        <v>7786.22</v>
      </c>
      <c r="D269" s="236">
        <f t="shared" si="35"/>
        <v>0</v>
      </c>
      <c r="E269" s="236">
        <v>0</v>
      </c>
      <c r="F269" s="236">
        <v>0</v>
      </c>
      <c r="G269" s="236">
        <v>0</v>
      </c>
      <c r="H269" s="236">
        <v>0</v>
      </c>
      <c r="I269" s="236">
        <v>0</v>
      </c>
      <c r="J269" s="237">
        <v>0</v>
      </c>
      <c r="K269" s="236">
        <v>0</v>
      </c>
      <c r="L269" s="236">
        <v>0</v>
      </c>
      <c r="M269" s="236">
        <v>0</v>
      </c>
      <c r="N269" s="236">
        <v>0</v>
      </c>
      <c r="O269" s="236">
        <v>0</v>
      </c>
      <c r="P269" s="236">
        <v>7786.22</v>
      </c>
      <c r="Q269" s="236">
        <v>0</v>
      </c>
      <c r="R269" s="236">
        <v>0</v>
      </c>
      <c r="S269" s="236">
        <v>0</v>
      </c>
      <c r="T269" s="236">
        <v>0</v>
      </c>
    </row>
    <row r="270" spans="1:20" ht="22.5" customHeight="1" x14ac:dyDescent="0.25">
      <c r="A270" s="234">
        <v>16</v>
      </c>
      <c r="B270" s="235" t="s">
        <v>1276</v>
      </c>
      <c r="C270" s="236">
        <f t="shared" si="34"/>
        <v>126419.04</v>
      </c>
      <c r="D270" s="236">
        <f t="shared" si="35"/>
        <v>0</v>
      </c>
      <c r="E270" s="236">
        <v>0</v>
      </c>
      <c r="F270" s="236">
        <v>0</v>
      </c>
      <c r="G270" s="236">
        <v>0</v>
      </c>
      <c r="H270" s="236">
        <v>0</v>
      </c>
      <c r="I270" s="236">
        <v>0</v>
      </c>
      <c r="J270" s="237">
        <v>0</v>
      </c>
      <c r="K270" s="236">
        <v>0</v>
      </c>
      <c r="L270" s="236">
        <v>0</v>
      </c>
      <c r="M270" s="236">
        <v>0</v>
      </c>
      <c r="N270" s="236">
        <v>0</v>
      </c>
      <c r="O270" s="236">
        <v>0</v>
      </c>
      <c r="P270" s="236">
        <v>126419.04</v>
      </c>
      <c r="Q270" s="236">
        <v>0</v>
      </c>
      <c r="R270" s="236">
        <v>0</v>
      </c>
      <c r="S270" s="236">
        <v>0</v>
      </c>
      <c r="T270" s="236">
        <v>0</v>
      </c>
    </row>
    <row r="271" spans="1:20" ht="22.5" customHeight="1" x14ac:dyDescent="0.25">
      <c r="A271" s="234">
        <v>17</v>
      </c>
      <c r="B271" s="235" t="s">
        <v>1277</v>
      </c>
      <c r="C271" s="236">
        <f t="shared" si="34"/>
        <v>245087.65</v>
      </c>
      <c r="D271" s="236">
        <f t="shared" si="35"/>
        <v>0</v>
      </c>
      <c r="E271" s="236">
        <v>0</v>
      </c>
      <c r="F271" s="236">
        <v>0</v>
      </c>
      <c r="G271" s="236">
        <v>0</v>
      </c>
      <c r="H271" s="236">
        <v>0</v>
      </c>
      <c r="I271" s="236">
        <v>0</v>
      </c>
      <c r="J271" s="237">
        <v>0</v>
      </c>
      <c r="K271" s="236">
        <v>0</v>
      </c>
      <c r="L271" s="236">
        <v>0</v>
      </c>
      <c r="M271" s="236">
        <v>0</v>
      </c>
      <c r="N271" s="236">
        <v>0</v>
      </c>
      <c r="O271" s="236">
        <v>0</v>
      </c>
      <c r="P271" s="236">
        <v>245087.65</v>
      </c>
      <c r="Q271" s="236">
        <v>0</v>
      </c>
      <c r="R271" s="236">
        <v>0</v>
      </c>
      <c r="S271" s="236">
        <v>0</v>
      </c>
      <c r="T271" s="236">
        <v>0</v>
      </c>
    </row>
    <row r="272" spans="1:20" ht="22.5" customHeight="1" x14ac:dyDescent="0.25">
      <c r="A272" s="234">
        <v>18</v>
      </c>
      <c r="B272" s="235" t="s">
        <v>1278</v>
      </c>
      <c r="C272" s="236">
        <f t="shared" si="34"/>
        <v>7291497.8400000008</v>
      </c>
      <c r="D272" s="236">
        <f t="shared" si="35"/>
        <v>1913155.2000000002</v>
      </c>
      <c r="E272" s="236">
        <v>413289.6</v>
      </c>
      <c r="F272" s="236">
        <v>978506.4</v>
      </c>
      <c r="G272" s="236">
        <v>0</v>
      </c>
      <c r="H272" s="236">
        <v>216454.8</v>
      </c>
      <c r="I272" s="236">
        <v>304904.40000000002</v>
      </c>
      <c r="J272" s="237">
        <v>0</v>
      </c>
      <c r="K272" s="236">
        <v>0</v>
      </c>
      <c r="L272" s="236">
        <v>4877889.99</v>
      </c>
      <c r="M272" s="236">
        <v>0</v>
      </c>
      <c r="N272" s="236">
        <v>0</v>
      </c>
      <c r="O272" s="236">
        <v>0</v>
      </c>
      <c r="P272" s="236">
        <f>150214.25+118338.57+88875.35+143024.48</f>
        <v>500452.65</v>
      </c>
      <c r="Q272" s="236">
        <v>0</v>
      </c>
      <c r="R272" s="236">
        <v>0</v>
      </c>
      <c r="S272" s="236">
        <v>0</v>
      </c>
      <c r="T272" s="236">
        <v>0</v>
      </c>
    </row>
    <row r="273" spans="1:43" ht="22.5" customHeight="1" x14ac:dyDescent="0.25">
      <c r="A273" s="234">
        <v>19</v>
      </c>
      <c r="B273" s="235" t="s">
        <v>1279</v>
      </c>
      <c r="C273" s="236">
        <f t="shared" si="34"/>
        <v>1143064.5999999999</v>
      </c>
      <c r="D273" s="236">
        <f t="shared" si="35"/>
        <v>57740.4</v>
      </c>
      <c r="E273" s="236">
        <v>0</v>
      </c>
      <c r="F273" s="236">
        <v>0</v>
      </c>
      <c r="G273" s="236">
        <v>0</v>
      </c>
      <c r="H273" s="236">
        <v>57740.4</v>
      </c>
      <c r="I273" s="236">
        <v>0</v>
      </c>
      <c r="J273" s="237">
        <v>0</v>
      </c>
      <c r="K273" s="236">
        <v>0</v>
      </c>
      <c r="L273" s="236">
        <v>0</v>
      </c>
      <c r="M273" s="236">
        <v>0</v>
      </c>
      <c r="N273" s="236">
        <v>1085324.2</v>
      </c>
      <c r="O273" s="236">
        <v>0</v>
      </c>
      <c r="P273" s="236">
        <v>0</v>
      </c>
      <c r="Q273" s="236">
        <v>0</v>
      </c>
      <c r="R273" s="236">
        <v>0</v>
      </c>
      <c r="S273" s="236">
        <v>0</v>
      </c>
      <c r="T273" s="236">
        <v>0</v>
      </c>
    </row>
    <row r="274" spans="1:43" ht="22.5" customHeight="1" x14ac:dyDescent="0.25">
      <c r="A274" s="234">
        <v>20</v>
      </c>
      <c r="B274" s="235" t="s">
        <v>1280</v>
      </c>
      <c r="C274" s="236">
        <f t="shared" si="34"/>
        <v>427884.83999999997</v>
      </c>
      <c r="D274" s="236">
        <f t="shared" si="35"/>
        <v>333105.59999999998</v>
      </c>
      <c r="E274" s="236">
        <v>0</v>
      </c>
      <c r="F274" s="236">
        <v>0</v>
      </c>
      <c r="G274" s="236">
        <v>0</v>
      </c>
      <c r="H274" s="236">
        <v>110948.4</v>
      </c>
      <c r="I274" s="236">
        <v>222157.2</v>
      </c>
      <c r="J274" s="237">
        <v>0</v>
      </c>
      <c r="K274" s="236">
        <v>0</v>
      </c>
      <c r="L274" s="236">
        <v>0</v>
      </c>
      <c r="M274" s="236">
        <v>0</v>
      </c>
      <c r="N274" s="236">
        <v>0</v>
      </c>
      <c r="O274" s="236">
        <v>0</v>
      </c>
      <c r="P274" s="236">
        <v>94779.24</v>
      </c>
      <c r="Q274" s="236">
        <v>0</v>
      </c>
      <c r="R274" s="236">
        <v>0</v>
      </c>
      <c r="S274" s="236">
        <v>0</v>
      </c>
      <c r="T274" s="236">
        <v>0</v>
      </c>
    </row>
    <row r="275" spans="1:43" ht="22.5" customHeight="1" x14ac:dyDescent="0.25">
      <c r="A275" s="234">
        <v>21</v>
      </c>
      <c r="B275" s="235" t="s">
        <v>1281</v>
      </c>
      <c r="C275" s="236">
        <f t="shared" si="34"/>
        <v>94382.61</v>
      </c>
      <c r="D275" s="236">
        <f t="shared" si="35"/>
        <v>0</v>
      </c>
      <c r="E275" s="236">
        <v>0</v>
      </c>
      <c r="F275" s="236">
        <v>0</v>
      </c>
      <c r="G275" s="236">
        <v>0</v>
      </c>
      <c r="H275" s="236">
        <v>0</v>
      </c>
      <c r="I275" s="236">
        <v>0</v>
      </c>
      <c r="J275" s="237">
        <v>0</v>
      </c>
      <c r="K275" s="236">
        <v>0</v>
      </c>
      <c r="L275" s="236">
        <v>0</v>
      </c>
      <c r="M275" s="236">
        <v>0</v>
      </c>
      <c r="N275" s="236">
        <v>0</v>
      </c>
      <c r="O275" s="236">
        <v>0</v>
      </c>
      <c r="P275" s="236">
        <v>94382.61</v>
      </c>
      <c r="Q275" s="236">
        <v>0</v>
      </c>
      <c r="R275" s="236">
        <v>0</v>
      </c>
      <c r="S275" s="236">
        <v>0</v>
      </c>
      <c r="T275" s="236">
        <v>0</v>
      </c>
    </row>
    <row r="276" spans="1:43" s="15" customFormat="1" ht="35.25" customHeight="1" x14ac:dyDescent="0.25">
      <c r="A276" s="343" t="s">
        <v>357</v>
      </c>
      <c r="B276" s="343"/>
      <c r="C276" s="230">
        <f>SUM(C277:C281)</f>
        <v>10175305.560000002</v>
      </c>
      <c r="D276" s="230">
        <f t="shared" ref="D276:T276" si="36">SUM(D277:D281)</f>
        <v>1946455.2</v>
      </c>
      <c r="E276" s="230">
        <f t="shared" si="36"/>
        <v>1946455.2</v>
      </c>
      <c r="F276" s="230">
        <f t="shared" si="36"/>
        <v>0</v>
      </c>
      <c r="G276" s="230">
        <f t="shared" si="36"/>
        <v>0</v>
      </c>
      <c r="H276" s="230">
        <f t="shared" si="36"/>
        <v>0</v>
      </c>
      <c r="I276" s="230">
        <f t="shared" si="36"/>
        <v>0</v>
      </c>
      <c r="J276" s="231">
        <f t="shared" si="36"/>
        <v>0</v>
      </c>
      <c r="K276" s="230">
        <f t="shared" si="36"/>
        <v>0</v>
      </c>
      <c r="L276" s="230">
        <f t="shared" si="36"/>
        <v>3318132.82</v>
      </c>
      <c r="M276" s="230">
        <f t="shared" si="36"/>
        <v>0</v>
      </c>
      <c r="N276" s="230">
        <f t="shared" si="36"/>
        <v>2606607.5</v>
      </c>
      <c r="O276" s="230">
        <f t="shared" si="36"/>
        <v>1256258.3999999999</v>
      </c>
      <c r="P276" s="230">
        <f t="shared" si="36"/>
        <v>1047851.64</v>
      </c>
      <c r="Q276" s="230">
        <f t="shared" si="36"/>
        <v>0</v>
      </c>
      <c r="R276" s="230">
        <f t="shared" si="36"/>
        <v>0</v>
      </c>
      <c r="S276" s="230">
        <f t="shared" si="36"/>
        <v>0</v>
      </c>
      <c r="T276" s="230">
        <f t="shared" si="36"/>
        <v>0</v>
      </c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</row>
    <row r="277" spans="1:43" ht="22.5" customHeight="1" x14ac:dyDescent="0.25">
      <c r="A277" s="234">
        <v>1</v>
      </c>
      <c r="B277" s="235" t="s">
        <v>1282</v>
      </c>
      <c r="C277" s="236">
        <f t="shared" ref="C277:C281" si="37">D277+K277+L277+M277+N277+O277+P277+Q277+R277+S277+T277</f>
        <v>1084779.8500000001</v>
      </c>
      <c r="D277" s="236">
        <f t="shared" ref="D277:D281" si="38">SUM(E277:I277)</f>
        <v>710875.2</v>
      </c>
      <c r="E277" s="236">
        <v>710875.2</v>
      </c>
      <c r="F277" s="236">
        <v>0</v>
      </c>
      <c r="G277" s="236">
        <v>0</v>
      </c>
      <c r="H277" s="236">
        <v>0</v>
      </c>
      <c r="I277" s="236">
        <v>0</v>
      </c>
      <c r="J277" s="237">
        <v>0</v>
      </c>
      <c r="K277" s="236">
        <v>0</v>
      </c>
      <c r="L277" s="236">
        <v>0</v>
      </c>
      <c r="M277" s="236">
        <v>0</v>
      </c>
      <c r="N277" s="236">
        <v>0</v>
      </c>
      <c r="O277" s="236">
        <v>0</v>
      </c>
      <c r="P277" s="236">
        <v>373904.65</v>
      </c>
      <c r="Q277" s="236">
        <v>0</v>
      </c>
      <c r="R277" s="236">
        <v>0</v>
      </c>
      <c r="S277" s="236">
        <v>0</v>
      </c>
      <c r="T277" s="236">
        <v>0</v>
      </c>
    </row>
    <row r="278" spans="1:43" ht="22.5" customHeight="1" x14ac:dyDescent="0.25">
      <c r="A278" s="234">
        <v>2</v>
      </c>
      <c r="B278" s="235" t="s">
        <v>1283</v>
      </c>
      <c r="C278" s="236">
        <f t="shared" si="37"/>
        <v>2700564.99</v>
      </c>
      <c r="D278" s="236">
        <f t="shared" si="38"/>
        <v>0</v>
      </c>
      <c r="E278" s="236">
        <v>0</v>
      </c>
      <c r="F278" s="236">
        <v>0</v>
      </c>
      <c r="G278" s="236">
        <v>0</v>
      </c>
      <c r="H278" s="236">
        <v>0</v>
      </c>
      <c r="I278" s="236">
        <v>0</v>
      </c>
      <c r="J278" s="237">
        <v>0</v>
      </c>
      <c r="K278" s="236">
        <v>0</v>
      </c>
      <c r="L278" s="236">
        <v>0</v>
      </c>
      <c r="M278" s="236">
        <v>0</v>
      </c>
      <c r="N278" s="236">
        <v>2606607.5</v>
      </c>
      <c r="O278" s="236">
        <v>0</v>
      </c>
      <c r="P278" s="236">
        <v>93957.49</v>
      </c>
      <c r="Q278" s="236">
        <v>0</v>
      </c>
      <c r="R278" s="236">
        <v>0</v>
      </c>
      <c r="S278" s="236">
        <v>0</v>
      </c>
      <c r="T278" s="236">
        <v>0</v>
      </c>
    </row>
    <row r="279" spans="1:43" ht="22.5" customHeight="1" x14ac:dyDescent="0.25">
      <c r="A279" s="234">
        <v>3</v>
      </c>
      <c r="B279" s="235" t="s">
        <v>1284</v>
      </c>
      <c r="C279" s="236">
        <f t="shared" si="37"/>
        <v>4341781.5200000005</v>
      </c>
      <c r="D279" s="236">
        <f t="shared" si="38"/>
        <v>668548.80000000005</v>
      </c>
      <c r="E279" s="236">
        <v>668548.80000000005</v>
      </c>
      <c r="F279" s="236">
        <v>0</v>
      </c>
      <c r="G279" s="236">
        <v>0</v>
      </c>
      <c r="H279" s="236">
        <v>0</v>
      </c>
      <c r="I279" s="236">
        <v>0</v>
      </c>
      <c r="J279" s="237">
        <v>0</v>
      </c>
      <c r="K279" s="236">
        <v>0</v>
      </c>
      <c r="L279" s="236">
        <v>3318132.82</v>
      </c>
      <c r="M279" s="236">
        <v>0</v>
      </c>
      <c r="N279" s="236">
        <v>0</v>
      </c>
      <c r="O279" s="236">
        <v>0</v>
      </c>
      <c r="P279" s="236">
        <v>355099.9</v>
      </c>
      <c r="Q279" s="236">
        <v>0</v>
      </c>
      <c r="R279" s="236">
        <v>0</v>
      </c>
      <c r="S279" s="236">
        <v>0</v>
      </c>
      <c r="T279" s="236">
        <v>0</v>
      </c>
    </row>
    <row r="280" spans="1:43" ht="22.5" customHeight="1" x14ac:dyDescent="0.25">
      <c r="A280" s="234">
        <v>4</v>
      </c>
      <c r="B280" s="235" t="s">
        <v>1285</v>
      </c>
      <c r="C280" s="236">
        <f t="shared" si="37"/>
        <v>791920.79999999993</v>
      </c>
      <c r="D280" s="236">
        <f t="shared" si="38"/>
        <v>567031.19999999995</v>
      </c>
      <c r="E280" s="236">
        <v>567031.19999999995</v>
      </c>
      <c r="F280" s="236">
        <v>0</v>
      </c>
      <c r="G280" s="236">
        <v>0</v>
      </c>
      <c r="H280" s="236">
        <v>0</v>
      </c>
      <c r="I280" s="236">
        <v>0</v>
      </c>
      <c r="J280" s="237">
        <v>0</v>
      </c>
      <c r="K280" s="236">
        <v>0</v>
      </c>
      <c r="L280" s="236">
        <v>0</v>
      </c>
      <c r="M280" s="236">
        <v>0</v>
      </c>
      <c r="N280" s="236">
        <v>0</v>
      </c>
      <c r="O280" s="236">
        <v>0</v>
      </c>
      <c r="P280" s="236">
        <v>224889.60000000001</v>
      </c>
      <c r="Q280" s="236">
        <v>0</v>
      </c>
      <c r="R280" s="236">
        <v>0</v>
      </c>
      <c r="S280" s="236">
        <v>0</v>
      </c>
      <c r="T280" s="236">
        <v>0</v>
      </c>
    </row>
    <row r="281" spans="1:43" ht="22.5" customHeight="1" x14ac:dyDescent="0.25">
      <c r="A281" s="234">
        <v>5</v>
      </c>
      <c r="B281" s="235" t="s">
        <v>362</v>
      </c>
      <c r="C281" s="236">
        <f t="shared" si="37"/>
        <v>1256258.3999999999</v>
      </c>
      <c r="D281" s="236">
        <f t="shared" si="38"/>
        <v>0</v>
      </c>
      <c r="E281" s="236">
        <v>0</v>
      </c>
      <c r="F281" s="236">
        <v>0</v>
      </c>
      <c r="G281" s="236">
        <v>0</v>
      </c>
      <c r="H281" s="236">
        <v>0</v>
      </c>
      <c r="I281" s="236">
        <v>0</v>
      </c>
      <c r="J281" s="237">
        <v>0</v>
      </c>
      <c r="K281" s="236">
        <v>0</v>
      </c>
      <c r="L281" s="236">
        <v>0</v>
      </c>
      <c r="M281" s="236">
        <v>0</v>
      </c>
      <c r="N281" s="236">
        <v>0</v>
      </c>
      <c r="O281" s="236">
        <v>1256258.3999999999</v>
      </c>
      <c r="P281" s="236">
        <v>0</v>
      </c>
      <c r="Q281" s="236">
        <v>0</v>
      </c>
      <c r="R281" s="236">
        <v>0</v>
      </c>
      <c r="S281" s="236">
        <v>0</v>
      </c>
      <c r="T281" s="236">
        <v>0</v>
      </c>
    </row>
    <row r="282" spans="1:43" s="15" customFormat="1" ht="33" customHeight="1" x14ac:dyDescent="0.25">
      <c r="A282" s="343" t="s">
        <v>1286</v>
      </c>
      <c r="B282" s="343"/>
      <c r="C282" s="230">
        <f t="shared" ref="C282:C283" si="39">C283</f>
        <v>561807.92999999993</v>
      </c>
      <c r="D282" s="230">
        <f t="shared" ref="D282:T283" si="40">D283</f>
        <v>0</v>
      </c>
      <c r="E282" s="230">
        <f t="shared" si="40"/>
        <v>0</v>
      </c>
      <c r="F282" s="230">
        <f t="shared" si="40"/>
        <v>0</v>
      </c>
      <c r="G282" s="230">
        <f t="shared" si="40"/>
        <v>0</v>
      </c>
      <c r="H282" s="230">
        <f t="shared" si="40"/>
        <v>0</v>
      </c>
      <c r="I282" s="230">
        <f t="shared" si="40"/>
        <v>0</v>
      </c>
      <c r="J282" s="231">
        <f t="shared" si="40"/>
        <v>0</v>
      </c>
      <c r="K282" s="230">
        <f t="shared" si="40"/>
        <v>0</v>
      </c>
      <c r="L282" s="230">
        <f t="shared" si="40"/>
        <v>0</v>
      </c>
      <c r="M282" s="230">
        <f t="shared" si="40"/>
        <v>0</v>
      </c>
      <c r="N282" s="230">
        <f t="shared" si="40"/>
        <v>0</v>
      </c>
      <c r="O282" s="230">
        <f t="shared" si="40"/>
        <v>463467.6</v>
      </c>
      <c r="P282" s="230">
        <f t="shared" si="40"/>
        <v>98340.33</v>
      </c>
      <c r="Q282" s="230">
        <f t="shared" si="40"/>
        <v>0</v>
      </c>
      <c r="R282" s="230">
        <f t="shared" si="40"/>
        <v>0</v>
      </c>
      <c r="S282" s="230">
        <f t="shared" si="40"/>
        <v>0</v>
      </c>
      <c r="T282" s="230">
        <f t="shared" si="40"/>
        <v>0</v>
      </c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</row>
    <row r="283" spans="1:43" s="15" customFormat="1" ht="22.5" customHeight="1" x14ac:dyDescent="0.25">
      <c r="A283" s="343" t="s">
        <v>364</v>
      </c>
      <c r="B283" s="343"/>
      <c r="C283" s="230">
        <f t="shared" si="39"/>
        <v>561807.92999999993</v>
      </c>
      <c r="D283" s="230">
        <f t="shared" si="40"/>
        <v>0</v>
      </c>
      <c r="E283" s="230">
        <f t="shared" si="40"/>
        <v>0</v>
      </c>
      <c r="F283" s="230">
        <f t="shared" si="40"/>
        <v>0</v>
      </c>
      <c r="G283" s="230">
        <f t="shared" si="40"/>
        <v>0</v>
      </c>
      <c r="H283" s="230">
        <f t="shared" si="40"/>
        <v>0</v>
      </c>
      <c r="I283" s="230">
        <f t="shared" si="40"/>
        <v>0</v>
      </c>
      <c r="J283" s="231">
        <f t="shared" si="40"/>
        <v>0</v>
      </c>
      <c r="K283" s="230">
        <f t="shared" si="40"/>
        <v>0</v>
      </c>
      <c r="L283" s="230">
        <f t="shared" si="40"/>
        <v>0</v>
      </c>
      <c r="M283" s="230">
        <f t="shared" si="40"/>
        <v>0</v>
      </c>
      <c r="N283" s="230">
        <f t="shared" si="40"/>
        <v>0</v>
      </c>
      <c r="O283" s="230">
        <f t="shared" si="40"/>
        <v>463467.6</v>
      </c>
      <c r="P283" s="230">
        <f t="shared" si="40"/>
        <v>98340.33</v>
      </c>
      <c r="Q283" s="230">
        <f t="shared" si="40"/>
        <v>0</v>
      </c>
      <c r="R283" s="230">
        <f t="shared" si="40"/>
        <v>0</v>
      </c>
      <c r="S283" s="230">
        <f t="shared" si="40"/>
        <v>0</v>
      </c>
      <c r="T283" s="230">
        <f t="shared" si="40"/>
        <v>0</v>
      </c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</row>
    <row r="284" spans="1:43" ht="22.5" customHeight="1" x14ac:dyDescent="0.25">
      <c r="A284" s="234">
        <v>1</v>
      </c>
      <c r="B284" s="235" t="s">
        <v>1287</v>
      </c>
      <c r="C284" s="236">
        <f>D284+K284+L284+M284+N284+O284+P284+Q284+R284+S284+T284</f>
        <v>561807.92999999993</v>
      </c>
      <c r="D284" s="236">
        <f>SUM(E284:I284)</f>
        <v>0</v>
      </c>
      <c r="E284" s="236">
        <v>0</v>
      </c>
      <c r="F284" s="236">
        <v>0</v>
      </c>
      <c r="G284" s="236">
        <v>0</v>
      </c>
      <c r="H284" s="236">
        <v>0</v>
      </c>
      <c r="I284" s="236">
        <v>0</v>
      </c>
      <c r="J284" s="237">
        <v>0</v>
      </c>
      <c r="K284" s="236">
        <v>0</v>
      </c>
      <c r="L284" s="236">
        <v>0</v>
      </c>
      <c r="M284" s="236">
        <v>0</v>
      </c>
      <c r="N284" s="236">
        <v>0</v>
      </c>
      <c r="O284" s="236">
        <v>463467.6</v>
      </c>
      <c r="P284" s="236">
        <v>98340.33</v>
      </c>
      <c r="Q284" s="236">
        <v>0</v>
      </c>
      <c r="R284" s="236">
        <v>0</v>
      </c>
      <c r="S284" s="236">
        <v>0</v>
      </c>
      <c r="T284" s="236">
        <v>0</v>
      </c>
    </row>
    <row r="285" spans="1:43" s="15" customFormat="1" ht="32.25" customHeight="1" x14ac:dyDescent="0.25">
      <c r="A285" s="343" t="s">
        <v>366</v>
      </c>
      <c r="B285" s="343"/>
      <c r="C285" s="230">
        <f>C289+C286+C294+C296</f>
        <v>25033781.339999996</v>
      </c>
      <c r="D285" s="230">
        <f t="shared" ref="D285:T285" si="41">D289+D286+D294+D296</f>
        <v>12303784</v>
      </c>
      <c r="E285" s="230">
        <f t="shared" si="41"/>
        <v>850150.8</v>
      </c>
      <c r="F285" s="230">
        <f t="shared" si="41"/>
        <v>6549176.4000000004</v>
      </c>
      <c r="G285" s="230">
        <f t="shared" si="41"/>
        <v>2268582</v>
      </c>
      <c r="H285" s="230">
        <f t="shared" si="41"/>
        <v>712484.8</v>
      </c>
      <c r="I285" s="230">
        <f t="shared" si="41"/>
        <v>1923390</v>
      </c>
      <c r="J285" s="231">
        <f t="shared" si="41"/>
        <v>0</v>
      </c>
      <c r="K285" s="230">
        <f t="shared" si="41"/>
        <v>0</v>
      </c>
      <c r="L285" s="230">
        <f t="shared" si="41"/>
        <v>10571880</v>
      </c>
      <c r="M285" s="230">
        <f t="shared" si="41"/>
        <v>0</v>
      </c>
      <c r="N285" s="230">
        <f t="shared" si="41"/>
        <v>531806.77</v>
      </c>
      <c r="O285" s="230">
        <f t="shared" si="41"/>
        <v>0</v>
      </c>
      <c r="P285" s="230">
        <f t="shared" si="41"/>
        <v>1626310.5699999998</v>
      </c>
      <c r="Q285" s="230">
        <f t="shared" si="41"/>
        <v>0</v>
      </c>
      <c r="R285" s="230">
        <f t="shared" si="41"/>
        <v>0</v>
      </c>
      <c r="S285" s="230">
        <f t="shared" si="41"/>
        <v>0</v>
      </c>
      <c r="T285" s="230">
        <f t="shared" si="41"/>
        <v>0</v>
      </c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</row>
    <row r="286" spans="1:43" s="15" customFormat="1" ht="32.25" customHeight="1" x14ac:dyDescent="0.25">
      <c r="A286" s="343" t="s">
        <v>367</v>
      </c>
      <c r="B286" s="343"/>
      <c r="C286" s="230">
        <f>SUM(C287:C288)</f>
        <v>614358.62</v>
      </c>
      <c r="D286" s="230">
        <f t="shared" ref="D286:T286" si="42">SUM(D287:D288)</f>
        <v>0</v>
      </c>
      <c r="E286" s="230">
        <f t="shared" si="42"/>
        <v>0</v>
      </c>
      <c r="F286" s="230">
        <f t="shared" si="42"/>
        <v>0</v>
      </c>
      <c r="G286" s="230">
        <f t="shared" si="42"/>
        <v>0</v>
      </c>
      <c r="H286" s="230">
        <f t="shared" si="42"/>
        <v>0</v>
      </c>
      <c r="I286" s="230">
        <f t="shared" si="42"/>
        <v>0</v>
      </c>
      <c r="J286" s="231">
        <f t="shared" si="42"/>
        <v>0</v>
      </c>
      <c r="K286" s="230">
        <f t="shared" si="42"/>
        <v>0</v>
      </c>
      <c r="L286" s="230">
        <f t="shared" si="42"/>
        <v>0</v>
      </c>
      <c r="M286" s="230">
        <f t="shared" si="42"/>
        <v>0</v>
      </c>
      <c r="N286" s="230">
        <f t="shared" si="42"/>
        <v>0</v>
      </c>
      <c r="O286" s="230">
        <f t="shared" si="42"/>
        <v>0</v>
      </c>
      <c r="P286" s="230">
        <f t="shared" si="42"/>
        <v>614358.62</v>
      </c>
      <c r="Q286" s="230">
        <f t="shared" si="42"/>
        <v>0</v>
      </c>
      <c r="R286" s="230">
        <f t="shared" si="42"/>
        <v>0</v>
      </c>
      <c r="S286" s="230">
        <f t="shared" si="42"/>
        <v>0</v>
      </c>
      <c r="T286" s="230">
        <f t="shared" si="42"/>
        <v>0</v>
      </c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233"/>
      <c r="AO286" s="233"/>
      <c r="AP286" s="233"/>
      <c r="AQ286" s="233"/>
    </row>
    <row r="287" spans="1:43" ht="22.5" customHeight="1" x14ac:dyDescent="0.25">
      <c r="A287" s="234">
        <v>1</v>
      </c>
      <c r="B287" s="235" t="s">
        <v>1288</v>
      </c>
      <c r="C287" s="236">
        <f t="shared" ref="C287:C288" si="43">D287+K287+L287+M287+N287+O287+P287+Q287+R287+S287+T287</f>
        <v>339544.12</v>
      </c>
      <c r="D287" s="236">
        <f t="shared" ref="D287:D288" si="44">SUM(E287:I287)</f>
        <v>0</v>
      </c>
      <c r="E287" s="236">
        <v>0</v>
      </c>
      <c r="F287" s="236">
        <v>0</v>
      </c>
      <c r="G287" s="236">
        <v>0</v>
      </c>
      <c r="H287" s="236">
        <v>0</v>
      </c>
      <c r="I287" s="236">
        <v>0</v>
      </c>
      <c r="J287" s="237">
        <v>0</v>
      </c>
      <c r="K287" s="236">
        <v>0</v>
      </c>
      <c r="L287" s="236">
        <v>0</v>
      </c>
      <c r="M287" s="236">
        <v>0</v>
      </c>
      <c r="N287" s="236">
        <v>0</v>
      </c>
      <c r="O287" s="236">
        <v>0</v>
      </c>
      <c r="P287" s="236">
        <v>339544.12</v>
      </c>
      <c r="Q287" s="236">
        <v>0</v>
      </c>
      <c r="R287" s="236">
        <v>0</v>
      </c>
      <c r="S287" s="236">
        <v>0</v>
      </c>
      <c r="T287" s="236">
        <v>0</v>
      </c>
    </row>
    <row r="288" spans="1:43" ht="22.5" customHeight="1" x14ac:dyDescent="0.25">
      <c r="A288" s="234">
        <v>2</v>
      </c>
      <c r="B288" s="235" t="s">
        <v>1289</v>
      </c>
      <c r="C288" s="236">
        <f t="shared" si="43"/>
        <v>274814.5</v>
      </c>
      <c r="D288" s="236">
        <f t="shared" si="44"/>
        <v>0</v>
      </c>
      <c r="E288" s="236">
        <v>0</v>
      </c>
      <c r="F288" s="236">
        <v>0</v>
      </c>
      <c r="G288" s="236">
        <v>0</v>
      </c>
      <c r="H288" s="236">
        <v>0</v>
      </c>
      <c r="I288" s="236">
        <v>0</v>
      </c>
      <c r="J288" s="237">
        <v>0</v>
      </c>
      <c r="K288" s="236">
        <v>0</v>
      </c>
      <c r="L288" s="236">
        <v>0</v>
      </c>
      <c r="M288" s="236">
        <v>0</v>
      </c>
      <c r="N288" s="236">
        <v>0</v>
      </c>
      <c r="O288" s="236">
        <v>0</v>
      </c>
      <c r="P288" s="236">
        <v>274814.5</v>
      </c>
      <c r="Q288" s="236">
        <v>0</v>
      </c>
      <c r="R288" s="236">
        <v>0</v>
      </c>
      <c r="S288" s="236">
        <v>0</v>
      </c>
      <c r="T288" s="236">
        <v>0</v>
      </c>
    </row>
    <row r="289" spans="1:43" s="15" customFormat="1" ht="22.5" customHeight="1" x14ac:dyDescent="0.25">
      <c r="A289" s="343" t="s">
        <v>371</v>
      </c>
      <c r="B289" s="343"/>
      <c r="C289" s="230">
        <f>SUM(C290:C293)</f>
        <v>12660962.560000001</v>
      </c>
      <c r="D289" s="230">
        <f t="shared" ref="D289:T289" si="45">SUM(D290:D293)</f>
        <v>1098524.8</v>
      </c>
      <c r="E289" s="230">
        <f t="shared" si="45"/>
        <v>460299.6</v>
      </c>
      <c r="F289" s="230">
        <f t="shared" si="45"/>
        <v>0</v>
      </c>
      <c r="G289" s="230">
        <f t="shared" si="45"/>
        <v>0</v>
      </c>
      <c r="H289" s="230">
        <f t="shared" si="45"/>
        <v>191802.4</v>
      </c>
      <c r="I289" s="230">
        <f t="shared" si="45"/>
        <v>446422.8</v>
      </c>
      <c r="J289" s="231">
        <f t="shared" si="45"/>
        <v>0</v>
      </c>
      <c r="K289" s="230">
        <f t="shared" si="45"/>
        <v>0</v>
      </c>
      <c r="L289" s="230">
        <f t="shared" si="45"/>
        <v>10571880</v>
      </c>
      <c r="M289" s="230">
        <f t="shared" si="45"/>
        <v>0</v>
      </c>
      <c r="N289" s="230">
        <f t="shared" si="45"/>
        <v>531806.77</v>
      </c>
      <c r="O289" s="230">
        <f t="shared" si="45"/>
        <v>0</v>
      </c>
      <c r="P289" s="230">
        <f t="shared" si="45"/>
        <v>458750.99</v>
      </c>
      <c r="Q289" s="230">
        <f t="shared" si="45"/>
        <v>0</v>
      </c>
      <c r="R289" s="230">
        <f t="shared" si="45"/>
        <v>0</v>
      </c>
      <c r="S289" s="230">
        <f t="shared" si="45"/>
        <v>0</v>
      </c>
      <c r="T289" s="230">
        <f t="shared" si="45"/>
        <v>0</v>
      </c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</row>
    <row r="290" spans="1:43" ht="24.75" customHeight="1" x14ac:dyDescent="0.25">
      <c r="A290" s="234">
        <v>1</v>
      </c>
      <c r="B290" s="235" t="s">
        <v>1290</v>
      </c>
      <c r="C290" s="236">
        <f t="shared" ref="C290:C293" si="46">D290+K290+L290+M290+N290+O290+P290+Q290+R290+S290+T290</f>
        <v>229449.52</v>
      </c>
      <c r="D290" s="236">
        <f t="shared" ref="D290:D293" si="47">SUM(E290:I290)</f>
        <v>0</v>
      </c>
      <c r="E290" s="236">
        <v>0</v>
      </c>
      <c r="F290" s="236">
        <v>0</v>
      </c>
      <c r="G290" s="236">
        <v>0</v>
      </c>
      <c r="H290" s="236">
        <v>0</v>
      </c>
      <c r="I290" s="236">
        <v>0</v>
      </c>
      <c r="J290" s="237">
        <v>0</v>
      </c>
      <c r="K290" s="236">
        <v>0</v>
      </c>
      <c r="L290" s="236">
        <v>0</v>
      </c>
      <c r="M290" s="236">
        <v>0</v>
      </c>
      <c r="N290" s="236">
        <v>0</v>
      </c>
      <c r="O290" s="236">
        <v>0</v>
      </c>
      <c r="P290" s="236">
        <v>229449.52</v>
      </c>
      <c r="Q290" s="236">
        <v>0</v>
      </c>
      <c r="R290" s="236">
        <v>0</v>
      </c>
      <c r="S290" s="236">
        <v>0</v>
      </c>
      <c r="T290" s="236">
        <v>0</v>
      </c>
    </row>
    <row r="291" spans="1:43" ht="24.75" customHeight="1" x14ac:dyDescent="0.25">
      <c r="A291" s="234">
        <v>2</v>
      </c>
      <c r="B291" s="235" t="s">
        <v>373</v>
      </c>
      <c r="C291" s="236">
        <f t="shared" si="46"/>
        <v>1058350.8</v>
      </c>
      <c r="D291" s="236">
        <f t="shared" si="47"/>
        <v>1058350.8</v>
      </c>
      <c r="E291" s="236">
        <v>460299.6</v>
      </c>
      <c r="F291" s="236">
        <v>0</v>
      </c>
      <c r="G291" s="236">
        <v>0</v>
      </c>
      <c r="H291" s="236">
        <v>151628.4</v>
      </c>
      <c r="I291" s="236">
        <v>446422.8</v>
      </c>
      <c r="J291" s="237">
        <v>0</v>
      </c>
      <c r="K291" s="236">
        <v>0</v>
      </c>
      <c r="L291" s="236">
        <v>0</v>
      </c>
      <c r="M291" s="236">
        <v>0</v>
      </c>
      <c r="N291" s="236">
        <v>0</v>
      </c>
      <c r="O291" s="236">
        <v>0</v>
      </c>
      <c r="P291" s="236">
        <v>0</v>
      </c>
      <c r="Q291" s="236">
        <v>0</v>
      </c>
      <c r="R291" s="236">
        <v>0</v>
      </c>
      <c r="S291" s="236">
        <v>0</v>
      </c>
      <c r="T291" s="236">
        <v>0</v>
      </c>
    </row>
    <row r="292" spans="1:43" ht="24.75" customHeight="1" x14ac:dyDescent="0.25">
      <c r="A292" s="234">
        <v>3</v>
      </c>
      <c r="B292" s="235" t="s">
        <v>375</v>
      </c>
      <c r="C292" s="236">
        <f t="shared" si="46"/>
        <v>571980.77</v>
      </c>
      <c r="D292" s="236">
        <f t="shared" si="47"/>
        <v>40174</v>
      </c>
      <c r="E292" s="236">
        <v>0</v>
      </c>
      <c r="F292" s="236">
        <v>0</v>
      </c>
      <c r="G292" s="236">
        <v>0</v>
      </c>
      <c r="H292" s="236">
        <v>40174</v>
      </c>
      <c r="I292" s="236">
        <v>0</v>
      </c>
      <c r="J292" s="237">
        <v>0</v>
      </c>
      <c r="K292" s="236">
        <v>0</v>
      </c>
      <c r="L292" s="236">
        <v>0</v>
      </c>
      <c r="M292" s="236">
        <v>0</v>
      </c>
      <c r="N292" s="236">
        <v>531806.77</v>
      </c>
      <c r="O292" s="236">
        <v>0</v>
      </c>
      <c r="P292" s="236">
        <v>0</v>
      </c>
      <c r="Q292" s="236">
        <v>0</v>
      </c>
      <c r="R292" s="236">
        <v>0</v>
      </c>
      <c r="S292" s="236">
        <v>0</v>
      </c>
      <c r="T292" s="236">
        <v>0</v>
      </c>
    </row>
    <row r="293" spans="1:43" ht="24.75" customHeight="1" x14ac:dyDescent="0.25">
      <c r="A293" s="234">
        <v>4</v>
      </c>
      <c r="B293" s="235" t="s">
        <v>1291</v>
      </c>
      <c r="C293" s="236">
        <f t="shared" si="46"/>
        <v>10801181.470000001</v>
      </c>
      <c r="D293" s="236">
        <f t="shared" si="47"/>
        <v>0</v>
      </c>
      <c r="E293" s="236">
        <v>0</v>
      </c>
      <c r="F293" s="236">
        <v>0</v>
      </c>
      <c r="G293" s="236">
        <v>0</v>
      </c>
      <c r="H293" s="236">
        <v>0</v>
      </c>
      <c r="I293" s="236">
        <v>0</v>
      </c>
      <c r="J293" s="237">
        <v>0</v>
      </c>
      <c r="K293" s="236">
        <v>0</v>
      </c>
      <c r="L293" s="236">
        <v>10571880</v>
      </c>
      <c r="M293" s="236">
        <v>0</v>
      </c>
      <c r="N293" s="236">
        <v>0</v>
      </c>
      <c r="O293" s="236">
        <v>0</v>
      </c>
      <c r="P293" s="236">
        <v>229301.47</v>
      </c>
      <c r="Q293" s="236">
        <v>0</v>
      </c>
      <c r="R293" s="236">
        <v>0</v>
      </c>
      <c r="S293" s="236">
        <v>0</v>
      </c>
      <c r="T293" s="236">
        <v>0</v>
      </c>
    </row>
    <row r="294" spans="1:43" s="15" customFormat="1" ht="32.25" customHeight="1" x14ac:dyDescent="0.25">
      <c r="A294" s="343" t="s">
        <v>377</v>
      </c>
      <c r="B294" s="343"/>
      <c r="C294" s="230">
        <f>C295</f>
        <v>11252294.439999999</v>
      </c>
      <c r="D294" s="230">
        <f t="shared" ref="D294:T294" si="48">D295</f>
        <v>10815408</v>
      </c>
      <c r="E294" s="230">
        <f t="shared" si="48"/>
        <v>0</v>
      </c>
      <c r="F294" s="230">
        <f t="shared" si="48"/>
        <v>6549176.4000000004</v>
      </c>
      <c r="G294" s="230">
        <f t="shared" si="48"/>
        <v>2268582</v>
      </c>
      <c r="H294" s="230">
        <f t="shared" si="48"/>
        <v>520682.4</v>
      </c>
      <c r="I294" s="230">
        <f t="shared" si="48"/>
        <v>1476967.2</v>
      </c>
      <c r="J294" s="231">
        <f t="shared" si="48"/>
        <v>0</v>
      </c>
      <c r="K294" s="230">
        <f t="shared" si="48"/>
        <v>0</v>
      </c>
      <c r="L294" s="230">
        <f t="shared" si="48"/>
        <v>0</v>
      </c>
      <c r="M294" s="230">
        <f t="shared" si="48"/>
        <v>0</v>
      </c>
      <c r="N294" s="230">
        <f t="shared" si="48"/>
        <v>0</v>
      </c>
      <c r="O294" s="230">
        <f t="shared" si="48"/>
        <v>0</v>
      </c>
      <c r="P294" s="230">
        <f t="shared" si="48"/>
        <v>436886.44</v>
      </c>
      <c r="Q294" s="230">
        <f t="shared" si="48"/>
        <v>0</v>
      </c>
      <c r="R294" s="230">
        <f t="shared" si="48"/>
        <v>0</v>
      </c>
      <c r="S294" s="230">
        <f t="shared" si="48"/>
        <v>0</v>
      </c>
      <c r="T294" s="230">
        <f t="shared" si="48"/>
        <v>0</v>
      </c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</row>
    <row r="295" spans="1:43" ht="22.5" customHeight="1" x14ac:dyDescent="0.25">
      <c r="A295" s="234">
        <v>1</v>
      </c>
      <c r="B295" s="235" t="s">
        <v>1292</v>
      </c>
      <c r="C295" s="236">
        <f>D295+K295+L295+M295+N295+O295+P295+Q295+R295+S295+T295</f>
        <v>11252294.439999999</v>
      </c>
      <c r="D295" s="236">
        <f>SUM(E295:I295)</f>
        <v>10815408</v>
      </c>
      <c r="E295" s="236">
        <v>0</v>
      </c>
      <c r="F295" s="236">
        <v>6549176.4000000004</v>
      </c>
      <c r="G295" s="236">
        <v>2268582</v>
      </c>
      <c r="H295" s="236">
        <v>520682.4</v>
      </c>
      <c r="I295" s="236">
        <v>1476967.2</v>
      </c>
      <c r="J295" s="237">
        <v>0</v>
      </c>
      <c r="K295" s="236">
        <v>0</v>
      </c>
      <c r="L295" s="236">
        <v>0</v>
      </c>
      <c r="M295" s="236">
        <v>0</v>
      </c>
      <c r="N295" s="236">
        <v>0</v>
      </c>
      <c r="O295" s="236">
        <v>0</v>
      </c>
      <c r="P295" s="236">
        <v>436886.44</v>
      </c>
      <c r="Q295" s="236">
        <v>0</v>
      </c>
      <c r="R295" s="236">
        <v>0</v>
      </c>
      <c r="S295" s="236">
        <v>0</v>
      </c>
      <c r="T295" s="236">
        <v>0</v>
      </c>
    </row>
    <row r="296" spans="1:43" s="15" customFormat="1" ht="30" customHeight="1" x14ac:dyDescent="0.25">
      <c r="A296" s="343" t="s">
        <v>379</v>
      </c>
      <c r="B296" s="343"/>
      <c r="C296" s="230">
        <f>C297</f>
        <v>506165.72000000003</v>
      </c>
      <c r="D296" s="230">
        <f t="shared" ref="D296:T296" si="49">D297</f>
        <v>389851.2</v>
      </c>
      <c r="E296" s="230">
        <f t="shared" si="49"/>
        <v>389851.2</v>
      </c>
      <c r="F296" s="230">
        <f t="shared" si="49"/>
        <v>0</v>
      </c>
      <c r="G296" s="230">
        <f t="shared" si="49"/>
        <v>0</v>
      </c>
      <c r="H296" s="230">
        <f t="shared" si="49"/>
        <v>0</v>
      </c>
      <c r="I296" s="230">
        <f t="shared" si="49"/>
        <v>0</v>
      </c>
      <c r="J296" s="231">
        <f t="shared" si="49"/>
        <v>0</v>
      </c>
      <c r="K296" s="230">
        <f t="shared" si="49"/>
        <v>0</v>
      </c>
      <c r="L296" s="230">
        <f t="shared" si="49"/>
        <v>0</v>
      </c>
      <c r="M296" s="230">
        <f t="shared" si="49"/>
        <v>0</v>
      </c>
      <c r="N296" s="230">
        <f t="shared" si="49"/>
        <v>0</v>
      </c>
      <c r="O296" s="230">
        <f t="shared" si="49"/>
        <v>0</v>
      </c>
      <c r="P296" s="230">
        <f t="shared" si="49"/>
        <v>116314.52</v>
      </c>
      <c r="Q296" s="230">
        <f t="shared" si="49"/>
        <v>0</v>
      </c>
      <c r="R296" s="230">
        <f t="shared" si="49"/>
        <v>0</v>
      </c>
      <c r="S296" s="230">
        <f t="shared" si="49"/>
        <v>0</v>
      </c>
      <c r="T296" s="230">
        <f t="shared" si="49"/>
        <v>0</v>
      </c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</row>
    <row r="297" spans="1:43" ht="22.5" customHeight="1" x14ac:dyDescent="0.25">
      <c r="A297" s="234">
        <v>1</v>
      </c>
      <c r="B297" s="235" t="s">
        <v>1293</v>
      </c>
      <c r="C297" s="236">
        <f>D297+K297+L297+M297+N297+O297+P297+Q297+R297+S297+T297</f>
        <v>506165.72000000003</v>
      </c>
      <c r="D297" s="236">
        <f>SUM(E297:I297)</f>
        <v>389851.2</v>
      </c>
      <c r="E297" s="236">
        <v>389851.2</v>
      </c>
      <c r="F297" s="236">
        <v>0</v>
      </c>
      <c r="G297" s="236">
        <v>0</v>
      </c>
      <c r="H297" s="236">
        <v>0</v>
      </c>
      <c r="I297" s="236">
        <v>0</v>
      </c>
      <c r="J297" s="237">
        <v>0</v>
      </c>
      <c r="K297" s="236">
        <v>0</v>
      </c>
      <c r="L297" s="236">
        <v>0</v>
      </c>
      <c r="M297" s="236">
        <v>0</v>
      </c>
      <c r="N297" s="236">
        <v>0</v>
      </c>
      <c r="O297" s="236">
        <v>0</v>
      </c>
      <c r="P297" s="236">
        <v>116314.52</v>
      </c>
      <c r="Q297" s="236">
        <v>0</v>
      </c>
      <c r="R297" s="236">
        <v>0</v>
      </c>
      <c r="S297" s="236">
        <v>0</v>
      </c>
      <c r="T297" s="236">
        <v>0</v>
      </c>
    </row>
    <row r="298" spans="1:43" s="15" customFormat="1" ht="34.5" customHeight="1" x14ac:dyDescent="0.25">
      <c r="A298" s="343" t="s">
        <v>381</v>
      </c>
      <c r="B298" s="343"/>
      <c r="C298" s="230">
        <f t="shared" ref="C298:C299" si="50">C299</f>
        <v>469287.6</v>
      </c>
      <c r="D298" s="230">
        <f t="shared" ref="D298:T299" si="51">D299</f>
        <v>469287.6</v>
      </c>
      <c r="E298" s="230">
        <f t="shared" si="51"/>
        <v>0</v>
      </c>
      <c r="F298" s="230">
        <f t="shared" si="51"/>
        <v>0</v>
      </c>
      <c r="G298" s="230">
        <f t="shared" si="51"/>
        <v>0</v>
      </c>
      <c r="H298" s="230">
        <f t="shared" si="51"/>
        <v>0</v>
      </c>
      <c r="I298" s="230">
        <f t="shared" si="51"/>
        <v>469287.6</v>
      </c>
      <c r="J298" s="231">
        <f t="shared" si="51"/>
        <v>0</v>
      </c>
      <c r="K298" s="230">
        <f t="shared" si="51"/>
        <v>0</v>
      </c>
      <c r="L298" s="230">
        <f t="shared" si="51"/>
        <v>0</v>
      </c>
      <c r="M298" s="230">
        <f t="shared" si="51"/>
        <v>0</v>
      </c>
      <c r="N298" s="230">
        <f t="shared" si="51"/>
        <v>0</v>
      </c>
      <c r="O298" s="230">
        <f t="shared" si="51"/>
        <v>0</v>
      </c>
      <c r="P298" s="230">
        <f t="shared" si="51"/>
        <v>0</v>
      </c>
      <c r="Q298" s="230">
        <f t="shared" si="51"/>
        <v>0</v>
      </c>
      <c r="R298" s="230">
        <f t="shared" si="51"/>
        <v>0</v>
      </c>
      <c r="S298" s="230">
        <f t="shared" si="51"/>
        <v>0</v>
      </c>
      <c r="T298" s="230">
        <f t="shared" si="51"/>
        <v>0</v>
      </c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</row>
    <row r="299" spans="1:43" s="15" customFormat="1" ht="34.5" customHeight="1" x14ac:dyDescent="0.25">
      <c r="A299" s="343" t="s">
        <v>382</v>
      </c>
      <c r="B299" s="343"/>
      <c r="C299" s="230">
        <f t="shared" si="50"/>
        <v>469287.6</v>
      </c>
      <c r="D299" s="230">
        <f t="shared" si="51"/>
        <v>469287.6</v>
      </c>
      <c r="E299" s="230">
        <f t="shared" si="51"/>
        <v>0</v>
      </c>
      <c r="F299" s="230">
        <f t="shared" si="51"/>
        <v>0</v>
      </c>
      <c r="G299" s="230">
        <f t="shared" si="51"/>
        <v>0</v>
      </c>
      <c r="H299" s="230">
        <f t="shared" si="51"/>
        <v>0</v>
      </c>
      <c r="I299" s="230">
        <f t="shared" si="51"/>
        <v>469287.6</v>
      </c>
      <c r="J299" s="231">
        <f t="shared" si="51"/>
        <v>0</v>
      </c>
      <c r="K299" s="230">
        <f t="shared" si="51"/>
        <v>0</v>
      </c>
      <c r="L299" s="230">
        <f t="shared" si="51"/>
        <v>0</v>
      </c>
      <c r="M299" s="230">
        <f t="shared" si="51"/>
        <v>0</v>
      </c>
      <c r="N299" s="230">
        <f t="shared" si="51"/>
        <v>0</v>
      </c>
      <c r="O299" s="230">
        <f t="shared" si="51"/>
        <v>0</v>
      </c>
      <c r="P299" s="230">
        <f t="shared" si="51"/>
        <v>0</v>
      </c>
      <c r="Q299" s="230">
        <f t="shared" si="51"/>
        <v>0</v>
      </c>
      <c r="R299" s="230">
        <f t="shared" si="51"/>
        <v>0</v>
      </c>
      <c r="S299" s="230">
        <f t="shared" si="51"/>
        <v>0</v>
      </c>
      <c r="T299" s="230">
        <f t="shared" si="51"/>
        <v>0</v>
      </c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</row>
    <row r="300" spans="1:43" ht="22.5" customHeight="1" x14ac:dyDescent="0.25">
      <c r="A300" s="234">
        <v>1</v>
      </c>
      <c r="B300" s="235" t="s">
        <v>383</v>
      </c>
      <c r="C300" s="236">
        <f>D300+K300+L300+M300+N300+O300+P300+Q300+R300+S300+T300</f>
        <v>469287.6</v>
      </c>
      <c r="D300" s="236">
        <f>SUM(E300:I300)</f>
        <v>469287.6</v>
      </c>
      <c r="E300" s="236">
        <v>0</v>
      </c>
      <c r="F300" s="236">
        <v>0</v>
      </c>
      <c r="G300" s="236">
        <v>0</v>
      </c>
      <c r="H300" s="236">
        <v>0</v>
      </c>
      <c r="I300" s="236">
        <v>469287.6</v>
      </c>
      <c r="J300" s="237">
        <v>0</v>
      </c>
      <c r="K300" s="236">
        <v>0</v>
      </c>
      <c r="L300" s="236">
        <v>0</v>
      </c>
      <c r="M300" s="236">
        <v>0</v>
      </c>
      <c r="N300" s="236">
        <v>0</v>
      </c>
      <c r="O300" s="236">
        <v>0</v>
      </c>
      <c r="P300" s="236">
        <v>0</v>
      </c>
      <c r="Q300" s="236">
        <v>0</v>
      </c>
      <c r="R300" s="236">
        <v>0</v>
      </c>
      <c r="S300" s="236">
        <v>0</v>
      </c>
      <c r="T300" s="236">
        <v>0</v>
      </c>
    </row>
    <row r="301" spans="1:43" s="15" customFormat="1" ht="27.75" customHeight="1" x14ac:dyDescent="0.25">
      <c r="A301" s="343" t="s">
        <v>384</v>
      </c>
      <c r="B301" s="343"/>
      <c r="C301" s="230">
        <f>C302</f>
        <v>5450833.2000000002</v>
      </c>
      <c r="D301" s="230">
        <f t="shared" ref="D301:T301" si="52">D302</f>
        <v>481753.2</v>
      </c>
      <c r="E301" s="230">
        <f t="shared" si="52"/>
        <v>0</v>
      </c>
      <c r="F301" s="230">
        <f t="shared" si="52"/>
        <v>0</v>
      </c>
      <c r="G301" s="230">
        <f t="shared" si="52"/>
        <v>0</v>
      </c>
      <c r="H301" s="230">
        <f t="shared" si="52"/>
        <v>0</v>
      </c>
      <c r="I301" s="230">
        <f t="shared" si="52"/>
        <v>481753.2</v>
      </c>
      <c r="J301" s="231">
        <f t="shared" si="52"/>
        <v>0</v>
      </c>
      <c r="K301" s="230">
        <f t="shared" si="52"/>
        <v>0</v>
      </c>
      <c r="L301" s="230">
        <f t="shared" si="52"/>
        <v>4969080</v>
      </c>
      <c r="M301" s="230">
        <f t="shared" si="52"/>
        <v>0</v>
      </c>
      <c r="N301" s="230">
        <f t="shared" si="52"/>
        <v>0</v>
      </c>
      <c r="O301" s="230">
        <f t="shared" si="52"/>
        <v>0</v>
      </c>
      <c r="P301" s="230">
        <f t="shared" si="52"/>
        <v>0</v>
      </c>
      <c r="Q301" s="230">
        <f t="shared" si="52"/>
        <v>0</v>
      </c>
      <c r="R301" s="230">
        <f t="shared" si="52"/>
        <v>0</v>
      </c>
      <c r="S301" s="230">
        <f t="shared" si="52"/>
        <v>0</v>
      </c>
      <c r="T301" s="230">
        <f t="shared" si="52"/>
        <v>0</v>
      </c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</row>
    <row r="302" spans="1:43" s="15" customFormat="1" ht="22.5" customHeight="1" x14ac:dyDescent="0.25">
      <c r="A302" s="343" t="s">
        <v>385</v>
      </c>
      <c r="B302" s="343"/>
      <c r="C302" s="230">
        <f>SUM(C303:C304)</f>
        <v>5450833.2000000002</v>
      </c>
      <c r="D302" s="230">
        <f t="shared" ref="D302:T302" si="53">SUM(D303:D304)</f>
        <v>481753.2</v>
      </c>
      <c r="E302" s="230">
        <f t="shared" si="53"/>
        <v>0</v>
      </c>
      <c r="F302" s="230">
        <f t="shared" si="53"/>
        <v>0</v>
      </c>
      <c r="G302" s="230">
        <f t="shared" si="53"/>
        <v>0</v>
      </c>
      <c r="H302" s="230">
        <f t="shared" si="53"/>
        <v>0</v>
      </c>
      <c r="I302" s="230">
        <f t="shared" si="53"/>
        <v>481753.2</v>
      </c>
      <c r="J302" s="231">
        <f t="shared" si="53"/>
        <v>0</v>
      </c>
      <c r="K302" s="230">
        <f t="shared" si="53"/>
        <v>0</v>
      </c>
      <c r="L302" s="230">
        <f t="shared" si="53"/>
        <v>4969080</v>
      </c>
      <c r="M302" s="230">
        <f t="shared" si="53"/>
        <v>0</v>
      </c>
      <c r="N302" s="230">
        <f t="shared" si="53"/>
        <v>0</v>
      </c>
      <c r="O302" s="230">
        <f t="shared" si="53"/>
        <v>0</v>
      </c>
      <c r="P302" s="230">
        <f t="shared" si="53"/>
        <v>0</v>
      </c>
      <c r="Q302" s="230">
        <f t="shared" si="53"/>
        <v>0</v>
      </c>
      <c r="R302" s="230">
        <f t="shared" si="53"/>
        <v>0</v>
      </c>
      <c r="S302" s="230">
        <f t="shared" si="53"/>
        <v>0</v>
      </c>
      <c r="T302" s="230">
        <f t="shared" si="53"/>
        <v>0</v>
      </c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</row>
    <row r="303" spans="1:43" ht="22.5" customHeight="1" x14ac:dyDescent="0.25">
      <c r="A303" s="234">
        <v>1</v>
      </c>
      <c r="B303" s="235" t="s">
        <v>386</v>
      </c>
      <c r="C303" s="236">
        <f t="shared" ref="C303:C304" si="54">D303+K303+L303+M303+N303+O303+P303+Q303+R303+S303+T303</f>
        <v>4969080</v>
      </c>
      <c r="D303" s="236">
        <f t="shared" ref="D303:D304" si="55">SUM(E303:I303)</f>
        <v>0</v>
      </c>
      <c r="E303" s="236">
        <v>0</v>
      </c>
      <c r="F303" s="236">
        <v>0</v>
      </c>
      <c r="G303" s="236">
        <v>0</v>
      </c>
      <c r="H303" s="236">
        <v>0</v>
      </c>
      <c r="I303" s="236">
        <v>0</v>
      </c>
      <c r="J303" s="237">
        <v>0</v>
      </c>
      <c r="K303" s="236">
        <v>0</v>
      </c>
      <c r="L303" s="236">
        <v>4969080</v>
      </c>
      <c r="M303" s="236">
        <v>0</v>
      </c>
      <c r="N303" s="236">
        <v>0</v>
      </c>
      <c r="O303" s="236">
        <v>0</v>
      </c>
      <c r="P303" s="236">
        <v>0</v>
      </c>
      <c r="Q303" s="236">
        <v>0</v>
      </c>
      <c r="R303" s="236">
        <v>0</v>
      </c>
      <c r="S303" s="236">
        <v>0</v>
      </c>
      <c r="T303" s="236">
        <v>0</v>
      </c>
    </row>
    <row r="304" spans="1:43" ht="22.5" customHeight="1" x14ac:dyDescent="0.25">
      <c r="A304" s="234">
        <v>2</v>
      </c>
      <c r="B304" s="235" t="s">
        <v>387</v>
      </c>
      <c r="C304" s="236">
        <f t="shared" si="54"/>
        <v>481753.2</v>
      </c>
      <c r="D304" s="236">
        <f t="shared" si="55"/>
        <v>481753.2</v>
      </c>
      <c r="E304" s="236">
        <v>0</v>
      </c>
      <c r="F304" s="236">
        <v>0</v>
      </c>
      <c r="G304" s="236">
        <v>0</v>
      </c>
      <c r="H304" s="236">
        <v>0</v>
      </c>
      <c r="I304" s="236">
        <v>481753.2</v>
      </c>
      <c r="J304" s="237">
        <v>0</v>
      </c>
      <c r="K304" s="236">
        <v>0</v>
      </c>
      <c r="L304" s="236">
        <v>0</v>
      </c>
      <c r="M304" s="236">
        <v>0</v>
      </c>
      <c r="N304" s="236">
        <v>0</v>
      </c>
      <c r="O304" s="236">
        <v>0</v>
      </c>
      <c r="P304" s="236">
        <v>0</v>
      </c>
      <c r="Q304" s="236">
        <v>0</v>
      </c>
      <c r="R304" s="236">
        <v>0</v>
      </c>
      <c r="S304" s="236">
        <v>0</v>
      </c>
      <c r="T304" s="236">
        <v>0</v>
      </c>
    </row>
    <row r="305" spans="1:43" s="15" customFormat="1" ht="29.25" customHeight="1" x14ac:dyDescent="0.25">
      <c r="A305" s="343" t="s">
        <v>389</v>
      </c>
      <c r="B305" s="343"/>
      <c r="C305" s="230">
        <f t="shared" ref="C305:C306" si="56">C306</f>
        <v>2018971.2</v>
      </c>
      <c r="D305" s="230">
        <f t="shared" ref="D305:T306" si="57">D306</f>
        <v>0</v>
      </c>
      <c r="E305" s="230">
        <f t="shared" si="57"/>
        <v>0</v>
      </c>
      <c r="F305" s="230">
        <f t="shared" si="57"/>
        <v>0</v>
      </c>
      <c r="G305" s="230">
        <f t="shared" si="57"/>
        <v>0</v>
      </c>
      <c r="H305" s="230">
        <f t="shared" si="57"/>
        <v>0</v>
      </c>
      <c r="I305" s="230">
        <f t="shared" si="57"/>
        <v>0</v>
      </c>
      <c r="J305" s="231">
        <f t="shared" si="57"/>
        <v>0</v>
      </c>
      <c r="K305" s="230">
        <f t="shared" si="57"/>
        <v>0</v>
      </c>
      <c r="L305" s="230">
        <f t="shared" si="57"/>
        <v>0</v>
      </c>
      <c r="M305" s="230">
        <f t="shared" si="57"/>
        <v>0</v>
      </c>
      <c r="N305" s="230">
        <f t="shared" si="57"/>
        <v>2018971.2</v>
      </c>
      <c r="O305" s="230">
        <f t="shared" si="57"/>
        <v>0</v>
      </c>
      <c r="P305" s="230">
        <f t="shared" si="57"/>
        <v>0</v>
      </c>
      <c r="Q305" s="230">
        <f t="shared" si="57"/>
        <v>0</v>
      </c>
      <c r="R305" s="230">
        <f t="shared" si="57"/>
        <v>0</v>
      </c>
      <c r="S305" s="230">
        <f t="shared" si="57"/>
        <v>0</v>
      </c>
      <c r="T305" s="230">
        <f t="shared" si="57"/>
        <v>0</v>
      </c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</row>
    <row r="306" spans="1:43" s="15" customFormat="1" ht="22.5" customHeight="1" x14ac:dyDescent="0.25">
      <c r="A306" s="343" t="s">
        <v>390</v>
      </c>
      <c r="B306" s="343"/>
      <c r="C306" s="230">
        <f t="shared" si="56"/>
        <v>2018971.2</v>
      </c>
      <c r="D306" s="230">
        <f t="shared" si="57"/>
        <v>0</v>
      </c>
      <c r="E306" s="230">
        <f t="shared" si="57"/>
        <v>0</v>
      </c>
      <c r="F306" s="230">
        <f t="shared" si="57"/>
        <v>0</v>
      </c>
      <c r="G306" s="230">
        <f t="shared" si="57"/>
        <v>0</v>
      </c>
      <c r="H306" s="230">
        <f t="shared" si="57"/>
        <v>0</v>
      </c>
      <c r="I306" s="230">
        <f t="shared" si="57"/>
        <v>0</v>
      </c>
      <c r="J306" s="231">
        <f t="shared" si="57"/>
        <v>0</v>
      </c>
      <c r="K306" s="230">
        <f t="shared" si="57"/>
        <v>0</v>
      </c>
      <c r="L306" s="230">
        <f t="shared" si="57"/>
        <v>0</v>
      </c>
      <c r="M306" s="230">
        <f t="shared" si="57"/>
        <v>0</v>
      </c>
      <c r="N306" s="230">
        <f t="shared" si="57"/>
        <v>2018971.2</v>
      </c>
      <c r="O306" s="230">
        <f t="shared" si="57"/>
        <v>0</v>
      </c>
      <c r="P306" s="230">
        <f t="shared" si="57"/>
        <v>0</v>
      </c>
      <c r="Q306" s="230">
        <f t="shared" si="57"/>
        <v>0</v>
      </c>
      <c r="R306" s="230">
        <f t="shared" si="57"/>
        <v>0</v>
      </c>
      <c r="S306" s="230">
        <f t="shared" si="57"/>
        <v>0</v>
      </c>
      <c r="T306" s="230">
        <f t="shared" si="57"/>
        <v>0</v>
      </c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</row>
    <row r="307" spans="1:43" ht="22.5" customHeight="1" x14ac:dyDescent="0.25">
      <c r="A307" s="234">
        <v>1</v>
      </c>
      <c r="B307" s="235" t="s">
        <v>391</v>
      </c>
      <c r="C307" s="236">
        <f>D307+K307+L307+M307+N307+O307+P307+Q307+R307+S307+T307</f>
        <v>2018971.2</v>
      </c>
      <c r="D307" s="236">
        <f>SUM(E307:I307)</f>
        <v>0</v>
      </c>
      <c r="E307" s="236">
        <v>0</v>
      </c>
      <c r="F307" s="236">
        <v>0</v>
      </c>
      <c r="G307" s="236">
        <v>0</v>
      </c>
      <c r="H307" s="236">
        <v>0</v>
      </c>
      <c r="I307" s="236">
        <v>0</v>
      </c>
      <c r="J307" s="237">
        <v>0</v>
      </c>
      <c r="K307" s="236">
        <v>0</v>
      </c>
      <c r="L307" s="236">
        <v>0</v>
      </c>
      <c r="M307" s="236">
        <v>0</v>
      </c>
      <c r="N307" s="236">
        <v>2018971.2</v>
      </c>
      <c r="O307" s="236">
        <v>0</v>
      </c>
      <c r="P307" s="236">
        <v>0</v>
      </c>
      <c r="Q307" s="236">
        <v>0</v>
      </c>
      <c r="R307" s="236">
        <v>0</v>
      </c>
      <c r="S307" s="236">
        <v>0</v>
      </c>
      <c r="T307" s="236">
        <v>0</v>
      </c>
    </row>
    <row r="308" spans="1:43" s="15" customFormat="1" ht="32.25" customHeight="1" x14ac:dyDescent="0.25">
      <c r="A308" s="343" t="s">
        <v>392</v>
      </c>
      <c r="B308" s="343"/>
      <c r="C308" s="230">
        <f>C309</f>
        <v>5824644.5099999998</v>
      </c>
      <c r="D308" s="230">
        <f t="shared" ref="D308:T308" si="58">D309</f>
        <v>2444244</v>
      </c>
      <c r="E308" s="230">
        <f t="shared" si="58"/>
        <v>0</v>
      </c>
      <c r="F308" s="230">
        <f t="shared" si="58"/>
        <v>1917474</v>
      </c>
      <c r="G308" s="230">
        <f t="shared" si="58"/>
        <v>0</v>
      </c>
      <c r="H308" s="230">
        <f t="shared" si="58"/>
        <v>186738</v>
      </c>
      <c r="I308" s="230">
        <f t="shared" si="58"/>
        <v>340032</v>
      </c>
      <c r="J308" s="231">
        <f t="shared" si="58"/>
        <v>0</v>
      </c>
      <c r="K308" s="230">
        <f t="shared" si="58"/>
        <v>0</v>
      </c>
      <c r="L308" s="230">
        <f t="shared" si="58"/>
        <v>3144855.6</v>
      </c>
      <c r="M308" s="230">
        <f t="shared" si="58"/>
        <v>0</v>
      </c>
      <c r="N308" s="230">
        <f t="shared" si="58"/>
        <v>0</v>
      </c>
      <c r="O308" s="230">
        <f t="shared" si="58"/>
        <v>0</v>
      </c>
      <c r="P308" s="230">
        <f t="shared" si="58"/>
        <v>235544.91</v>
      </c>
      <c r="Q308" s="230">
        <f t="shared" si="58"/>
        <v>0</v>
      </c>
      <c r="R308" s="230">
        <f t="shared" si="58"/>
        <v>0</v>
      </c>
      <c r="S308" s="230">
        <f t="shared" si="58"/>
        <v>0</v>
      </c>
      <c r="T308" s="230">
        <f t="shared" si="58"/>
        <v>0</v>
      </c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</row>
    <row r="309" spans="1:43" s="15" customFormat="1" ht="32.25" customHeight="1" x14ac:dyDescent="0.25">
      <c r="A309" s="343" t="s">
        <v>393</v>
      </c>
      <c r="B309" s="343"/>
      <c r="C309" s="230">
        <f>SUM(C310:C313)</f>
        <v>5824644.5099999998</v>
      </c>
      <c r="D309" s="230">
        <f t="shared" ref="D309:T309" si="59">SUM(D310:D313)</f>
        <v>2444244</v>
      </c>
      <c r="E309" s="230">
        <f t="shared" si="59"/>
        <v>0</v>
      </c>
      <c r="F309" s="230">
        <f t="shared" si="59"/>
        <v>1917474</v>
      </c>
      <c r="G309" s="230">
        <f t="shared" si="59"/>
        <v>0</v>
      </c>
      <c r="H309" s="230">
        <f t="shared" si="59"/>
        <v>186738</v>
      </c>
      <c r="I309" s="230">
        <f t="shared" si="59"/>
        <v>340032</v>
      </c>
      <c r="J309" s="231">
        <f t="shared" si="59"/>
        <v>0</v>
      </c>
      <c r="K309" s="230">
        <f t="shared" si="59"/>
        <v>0</v>
      </c>
      <c r="L309" s="230">
        <f t="shared" si="59"/>
        <v>3144855.6</v>
      </c>
      <c r="M309" s="230">
        <f t="shared" si="59"/>
        <v>0</v>
      </c>
      <c r="N309" s="230">
        <f t="shared" si="59"/>
        <v>0</v>
      </c>
      <c r="O309" s="230">
        <f t="shared" si="59"/>
        <v>0</v>
      </c>
      <c r="P309" s="230">
        <f t="shared" si="59"/>
        <v>235544.91</v>
      </c>
      <c r="Q309" s="230">
        <f t="shared" si="59"/>
        <v>0</v>
      </c>
      <c r="R309" s="230">
        <f t="shared" si="59"/>
        <v>0</v>
      </c>
      <c r="S309" s="230">
        <f t="shared" si="59"/>
        <v>0</v>
      </c>
      <c r="T309" s="230">
        <f t="shared" si="59"/>
        <v>0</v>
      </c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</row>
    <row r="310" spans="1:43" ht="22.5" customHeight="1" x14ac:dyDescent="0.25">
      <c r="A310" s="234">
        <v>1</v>
      </c>
      <c r="B310" s="235" t="s">
        <v>1294</v>
      </c>
      <c r="C310" s="236">
        <f t="shared" ref="C310:C313" si="60">D310+K310+L310+M310+N310+O310+P310+Q310+R310+S310+T310</f>
        <v>235544.91</v>
      </c>
      <c r="D310" s="236">
        <f t="shared" ref="D310:D313" si="61">SUM(E310:I310)</f>
        <v>0</v>
      </c>
      <c r="E310" s="236">
        <v>0</v>
      </c>
      <c r="F310" s="236">
        <v>0</v>
      </c>
      <c r="G310" s="236">
        <v>0</v>
      </c>
      <c r="H310" s="236">
        <v>0</v>
      </c>
      <c r="I310" s="236">
        <v>0</v>
      </c>
      <c r="J310" s="237">
        <v>0</v>
      </c>
      <c r="K310" s="236">
        <v>0</v>
      </c>
      <c r="L310" s="236">
        <v>0</v>
      </c>
      <c r="M310" s="236">
        <v>0</v>
      </c>
      <c r="N310" s="236">
        <v>0</v>
      </c>
      <c r="O310" s="236">
        <v>0</v>
      </c>
      <c r="P310" s="236">
        <v>235544.91</v>
      </c>
      <c r="Q310" s="236">
        <v>0</v>
      </c>
      <c r="R310" s="236">
        <v>0</v>
      </c>
      <c r="S310" s="236">
        <v>0</v>
      </c>
      <c r="T310" s="236">
        <v>0</v>
      </c>
    </row>
    <row r="311" spans="1:43" ht="22.5" customHeight="1" x14ac:dyDescent="0.25">
      <c r="A311" s="234">
        <v>2</v>
      </c>
      <c r="B311" s="235" t="s">
        <v>395</v>
      </c>
      <c r="C311" s="236">
        <f t="shared" si="60"/>
        <v>116505</v>
      </c>
      <c r="D311" s="236">
        <f t="shared" si="61"/>
        <v>116505</v>
      </c>
      <c r="E311" s="236">
        <v>0</v>
      </c>
      <c r="F311" s="236">
        <v>116505</v>
      </c>
      <c r="G311" s="236">
        <v>0</v>
      </c>
      <c r="H311" s="236">
        <v>0</v>
      </c>
      <c r="I311" s="236">
        <v>0</v>
      </c>
      <c r="J311" s="237">
        <v>0</v>
      </c>
      <c r="K311" s="236">
        <v>0</v>
      </c>
      <c r="L311" s="236">
        <v>0</v>
      </c>
      <c r="M311" s="236">
        <v>0</v>
      </c>
      <c r="N311" s="236">
        <v>0</v>
      </c>
      <c r="O311" s="236">
        <v>0</v>
      </c>
      <c r="P311" s="236">
        <v>0</v>
      </c>
      <c r="Q311" s="236">
        <v>0</v>
      </c>
      <c r="R311" s="236">
        <v>0</v>
      </c>
      <c r="S311" s="236">
        <v>0</v>
      </c>
      <c r="T311" s="236">
        <v>0</v>
      </c>
    </row>
    <row r="312" spans="1:43" ht="22.5" customHeight="1" x14ac:dyDescent="0.25">
      <c r="A312" s="234">
        <v>3</v>
      </c>
      <c r="B312" s="235" t="s">
        <v>396</v>
      </c>
      <c r="C312" s="236">
        <f t="shared" si="60"/>
        <v>3144855.6</v>
      </c>
      <c r="D312" s="236">
        <f t="shared" si="61"/>
        <v>0</v>
      </c>
      <c r="E312" s="236">
        <v>0</v>
      </c>
      <c r="F312" s="236">
        <v>0</v>
      </c>
      <c r="G312" s="236">
        <v>0</v>
      </c>
      <c r="H312" s="236">
        <v>0</v>
      </c>
      <c r="I312" s="236">
        <v>0</v>
      </c>
      <c r="J312" s="237">
        <v>0</v>
      </c>
      <c r="K312" s="236">
        <v>0</v>
      </c>
      <c r="L312" s="236">
        <v>3144855.6</v>
      </c>
      <c r="M312" s="236">
        <v>0</v>
      </c>
      <c r="N312" s="236">
        <v>0</v>
      </c>
      <c r="O312" s="236">
        <v>0</v>
      </c>
      <c r="P312" s="236">
        <v>0</v>
      </c>
      <c r="Q312" s="236">
        <v>0</v>
      </c>
      <c r="R312" s="236">
        <v>0</v>
      </c>
      <c r="S312" s="236">
        <v>0</v>
      </c>
      <c r="T312" s="236">
        <v>0</v>
      </c>
    </row>
    <row r="313" spans="1:43" ht="22.5" customHeight="1" x14ac:dyDescent="0.25">
      <c r="A313" s="234">
        <v>4</v>
      </c>
      <c r="B313" s="235" t="s">
        <v>397</v>
      </c>
      <c r="C313" s="236">
        <f t="shared" si="60"/>
        <v>2327739</v>
      </c>
      <c r="D313" s="236">
        <f t="shared" si="61"/>
        <v>2327739</v>
      </c>
      <c r="E313" s="236">
        <v>0</v>
      </c>
      <c r="F313" s="236">
        <v>1800969</v>
      </c>
      <c r="G313" s="236">
        <v>0</v>
      </c>
      <c r="H313" s="236">
        <v>186738</v>
      </c>
      <c r="I313" s="236">
        <v>340032</v>
      </c>
      <c r="J313" s="237">
        <v>0</v>
      </c>
      <c r="K313" s="236">
        <v>0</v>
      </c>
      <c r="L313" s="236">
        <v>0</v>
      </c>
      <c r="M313" s="236">
        <v>0</v>
      </c>
      <c r="N313" s="236">
        <v>0</v>
      </c>
      <c r="O313" s="236">
        <v>0</v>
      </c>
      <c r="P313" s="236">
        <v>0</v>
      </c>
      <c r="Q313" s="236">
        <v>0</v>
      </c>
      <c r="R313" s="236">
        <v>0</v>
      </c>
      <c r="S313" s="236">
        <v>0</v>
      </c>
      <c r="T313" s="236">
        <v>0</v>
      </c>
    </row>
    <row r="314" spans="1:43" s="15" customFormat="1" ht="30.75" customHeight="1" x14ac:dyDescent="0.25">
      <c r="A314" s="343" t="s">
        <v>398</v>
      </c>
      <c r="B314" s="343"/>
      <c r="C314" s="230">
        <f>C315+C320</f>
        <v>22795351.93</v>
      </c>
      <c r="D314" s="230">
        <f t="shared" ref="D314:T314" si="62">D315+D320</f>
        <v>7230346.7999999998</v>
      </c>
      <c r="E314" s="230">
        <f t="shared" si="62"/>
        <v>4068859.1999999997</v>
      </c>
      <c r="F314" s="230">
        <f t="shared" si="62"/>
        <v>0</v>
      </c>
      <c r="G314" s="230">
        <f t="shared" si="62"/>
        <v>3161487.6</v>
      </c>
      <c r="H314" s="230">
        <f t="shared" si="62"/>
        <v>0</v>
      </c>
      <c r="I314" s="230">
        <f t="shared" si="62"/>
        <v>0</v>
      </c>
      <c r="J314" s="231">
        <f t="shared" si="62"/>
        <v>0</v>
      </c>
      <c r="K314" s="230">
        <f t="shared" si="62"/>
        <v>0</v>
      </c>
      <c r="L314" s="230">
        <f t="shared" si="62"/>
        <v>7153806.4699999997</v>
      </c>
      <c r="M314" s="230">
        <f t="shared" si="62"/>
        <v>0</v>
      </c>
      <c r="N314" s="230">
        <f t="shared" si="62"/>
        <v>0</v>
      </c>
      <c r="O314" s="230">
        <f t="shared" si="62"/>
        <v>0</v>
      </c>
      <c r="P314" s="230">
        <f t="shared" si="62"/>
        <v>1293054.26</v>
      </c>
      <c r="Q314" s="230">
        <f t="shared" si="62"/>
        <v>0</v>
      </c>
      <c r="R314" s="230">
        <f t="shared" si="62"/>
        <v>0</v>
      </c>
      <c r="S314" s="230">
        <f t="shared" si="62"/>
        <v>7118144.4000000004</v>
      </c>
      <c r="T314" s="230">
        <f t="shared" si="62"/>
        <v>0</v>
      </c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</row>
    <row r="315" spans="1:43" s="15" customFormat="1" ht="30" customHeight="1" x14ac:dyDescent="0.25">
      <c r="A315" s="343" t="s">
        <v>399</v>
      </c>
      <c r="B315" s="343"/>
      <c r="C315" s="230">
        <f>SUM(C316:C319)</f>
        <v>11557540.810000001</v>
      </c>
      <c r="D315" s="230">
        <f t="shared" ref="D315:T315" si="63">SUM(D316:D319)</f>
        <v>4068859.1999999997</v>
      </c>
      <c r="E315" s="230">
        <f t="shared" si="63"/>
        <v>4068859.1999999997</v>
      </c>
      <c r="F315" s="230">
        <f t="shared" si="63"/>
        <v>0</v>
      </c>
      <c r="G315" s="230">
        <f t="shared" si="63"/>
        <v>0</v>
      </c>
      <c r="H315" s="230">
        <f t="shared" si="63"/>
        <v>0</v>
      </c>
      <c r="I315" s="230">
        <f t="shared" si="63"/>
        <v>0</v>
      </c>
      <c r="J315" s="231">
        <f t="shared" si="63"/>
        <v>0</v>
      </c>
      <c r="K315" s="230">
        <f t="shared" si="63"/>
        <v>0</v>
      </c>
      <c r="L315" s="230">
        <f t="shared" si="63"/>
        <v>6734628.4699999997</v>
      </c>
      <c r="M315" s="230">
        <f t="shared" si="63"/>
        <v>0</v>
      </c>
      <c r="N315" s="230">
        <f t="shared" si="63"/>
        <v>0</v>
      </c>
      <c r="O315" s="230">
        <f t="shared" si="63"/>
        <v>0</v>
      </c>
      <c r="P315" s="230">
        <f t="shared" si="63"/>
        <v>754053.14</v>
      </c>
      <c r="Q315" s="230">
        <f t="shared" si="63"/>
        <v>0</v>
      </c>
      <c r="R315" s="230">
        <f t="shared" si="63"/>
        <v>0</v>
      </c>
      <c r="S315" s="230">
        <f t="shared" si="63"/>
        <v>0</v>
      </c>
      <c r="T315" s="230">
        <f t="shared" si="63"/>
        <v>0</v>
      </c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3"/>
      <c r="AE315" s="233"/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</row>
    <row r="316" spans="1:43" ht="22.5" customHeight="1" x14ac:dyDescent="0.25">
      <c r="A316" s="234">
        <v>1</v>
      </c>
      <c r="B316" s="235" t="s">
        <v>1295</v>
      </c>
      <c r="C316" s="236">
        <f t="shared" ref="C316:C319" si="64">D316+K316+L316+M316+N316+O316+P316+Q316+R316+S316+T316</f>
        <v>486963.42000000004</v>
      </c>
      <c r="D316" s="236">
        <f t="shared" ref="D316:D319" si="65">SUM(E316:I316)</f>
        <v>343232.4</v>
      </c>
      <c r="E316" s="236">
        <v>343232.4</v>
      </c>
      <c r="F316" s="236">
        <v>0</v>
      </c>
      <c r="G316" s="236">
        <v>0</v>
      </c>
      <c r="H316" s="236">
        <v>0</v>
      </c>
      <c r="I316" s="236">
        <v>0</v>
      </c>
      <c r="J316" s="237">
        <v>0</v>
      </c>
      <c r="K316" s="236">
        <v>0</v>
      </c>
      <c r="L316" s="236">
        <v>0</v>
      </c>
      <c r="M316" s="236">
        <v>0</v>
      </c>
      <c r="N316" s="236">
        <v>0</v>
      </c>
      <c r="O316" s="236">
        <v>0</v>
      </c>
      <c r="P316" s="236">
        <v>143731.01999999999</v>
      </c>
      <c r="Q316" s="236">
        <v>0</v>
      </c>
      <c r="R316" s="236">
        <v>0</v>
      </c>
      <c r="S316" s="236">
        <v>0</v>
      </c>
      <c r="T316" s="236">
        <v>0</v>
      </c>
    </row>
    <row r="317" spans="1:43" ht="22.5" customHeight="1" x14ac:dyDescent="0.25">
      <c r="A317" s="234">
        <v>2</v>
      </c>
      <c r="B317" s="235" t="s">
        <v>1296</v>
      </c>
      <c r="C317" s="236">
        <f t="shared" si="64"/>
        <v>816073.62</v>
      </c>
      <c r="D317" s="236">
        <f t="shared" si="65"/>
        <v>674688</v>
      </c>
      <c r="E317" s="236">
        <v>674688</v>
      </c>
      <c r="F317" s="236">
        <v>0</v>
      </c>
      <c r="G317" s="236">
        <v>0</v>
      </c>
      <c r="H317" s="236">
        <v>0</v>
      </c>
      <c r="I317" s="236">
        <v>0</v>
      </c>
      <c r="J317" s="237">
        <v>0</v>
      </c>
      <c r="K317" s="236">
        <v>0</v>
      </c>
      <c r="L317" s="236">
        <v>0</v>
      </c>
      <c r="M317" s="236">
        <v>0</v>
      </c>
      <c r="N317" s="236">
        <v>0</v>
      </c>
      <c r="O317" s="236">
        <v>0</v>
      </c>
      <c r="P317" s="236">
        <v>141385.62</v>
      </c>
      <c r="Q317" s="236">
        <v>0</v>
      </c>
      <c r="R317" s="236">
        <v>0</v>
      </c>
      <c r="S317" s="236">
        <v>0</v>
      </c>
      <c r="T317" s="236">
        <v>0</v>
      </c>
    </row>
    <row r="318" spans="1:43" ht="22.5" customHeight="1" x14ac:dyDescent="0.25">
      <c r="A318" s="234">
        <v>3</v>
      </c>
      <c r="B318" s="235" t="s">
        <v>1297</v>
      </c>
      <c r="C318" s="236">
        <f t="shared" si="64"/>
        <v>9955854.209999999</v>
      </c>
      <c r="D318" s="236">
        <f t="shared" si="65"/>
        <v>3050938.8</v>
      </c>
      <c r="E318" s="236">
        <v>3050938.8</v>
      </c>
      <c r="F318" s="236">
        <v>0</v>
      </c>
      <c r="G318" s="236">
        <v>0</v>
      </c>
      <c r="H318" s="236">
        <v>0</v>
      </c>
      <c r="I318" s="236">
        <v>0</v>
      </c>
      <c r="J318" s="237">
        <v>0</v>
      </c>
      <c r="K318" s="236">
        <v>0</v>
      </c>
      <c r="L318" s="236">
        <v>6734628.4699999997</v>
      </c>
      <c r="M318" s="236">
        <v>0</v>
      </c>
      <c r="N318" s="236">
        <v>0</v>
      </c>
      <c r="O318" s="236">
        <v>0</v>
      </c>
      <c r="P318" s="236">
        <v>170286.94</v>
      </c>
      <c r="Q318" s="236">
        <v>0</v>
      </c>
      <c r="R318" s="236">
        <v>0</v>
      </c>
      <c r="S318" s="236">
        <v>0</v>
      </c>
      <c r="T318" s="236">
        <v>0</v>
      </c>
    </row>
    <row r="319" spans="1:43" ht="21" customHeight="1" x14ac:dyDescent="0.25">
      <c r="A319" s="234">
        <v>4</v>
      </c>
      <c r="B319" s="235" t="s">
        <v>1298</v>
      </c>
      <c r="C319" s="236">
        <f t="shared" si="64"/>
        <v>298649.56</v>
      </c>
      <c r="D319" s="236">
        <f t="shared" si="65"/>
        <v>0</v>
      </c>
      <c r="E319" s="236">
        <v>0</v>
      </c>
      <c r="F319" s="236">
        <v>0</v>
      </c>
      <c r="G319" s="236">
        <v>0</v>
      </c>
      <c r="H319" s="236">
        <v>0</v>
      </c>
      <c r="I319" s="236">
        <v>0</v>
      </c>
      <c r="J319" s="237">
        <v>0</v>
      </c>
      <c r="K319" s="236">
        <v>0</v>
      </c>
      <c r="L319" s="236">
        <v>0</v>
      </c>
      <c r="M319" s="236">
        <v>0</v>
      </c>
      <c r="N319" s="236">
        <v>0</v>
      </c>
      <c r="O319" s="236">
        <v>0</v>
      </c>
      <c r="P319" s="236">
        <v>298649.56</v>
      </c>
      <c r="Q319" s="236">
        <v>0</v>
      </c>
      <c r="R319" s="236">
        <v>0</v>
      </c>
      <c r="S319" s="236">
        <v>0</v>
      </c>
      <c r="T319" s="236">
        <v>0</v>
      </c>
    </row>
    <row r="320" spans="1:43" s="15" customFormat="1" ht="27.75" customHeight="1" x14ac:dyDescent="0.25">
      <c r="A320" s="343" t="s">
        <v>404</v>
      </c>
      <c r="B320" s="343"/>
      <c r="C320" s="230">
        <f>SUM(C321:C323)</f>
        <v>11237811.120000001</v>
      </c>
      <c r="D320" s="230">
        <f t="shared" ref="D320:T320" si="66">SUM(D321:D323)</f>
        <v>3161487.6</v>
      </c>
      <c r="E320" s="230">
        <f t="shared" si="66"/>
        <v>0</v>
      </c>
      <c r="F320" s="230">
        <f t="shared" si="66"/>
        <v>0</v>
      </c>
      <c r="G320" s="230">
        <f t="shared" si="66"/>
        <v>3161487.6</v>
      </c>
      <c r="H320" s="230">
        <f t="shared" si="66"/>
        <v>0</v>
      </c>
      <c r="I320" s="230">
        <f t="shared" si="66"/>
        <v>0</v>
      </c>
      <c r="J320" s="231">
        <f t="shared" si="66"/>
        <v>0</v>
      </c>
      <c r="K320" s="230">
        <f t="shared" si="66"/>
        <v>0</v>
      </c>
      <c r="L320" s="230">
        <f t="shared" si="66"/>
        <v>419178</v>
      </c>
      <c r="M320" s="230">
        <f t="shared" si="66"/>
        <v>0</v>
      </c>
      <c r="N320" s="230">
        <f t="shared" si="66"/>
        <v>0</v>
      </c>
      <c r="O320" s="230">
        <f t="shared" si="66"/>
        <v>0</v>
      </c>
      <c r="P320" s="230">
        <f t="shared" si="66"/>
        <v>539001.12</v>
      </c>
      <c r="Q320" s="230">
        <f t="shared" si="66"/>
        <v>0</v>
      </c>
      <c r="R320" s="230">
        <f t="shared" si="66"/>
        <v>0</v>
      </c>
      <c r="S320" s="230">
        <f t="shared" si="66"/>
        <v>7118144.4000000004</v>
      </c>
      <c r="T320" s="230">
        <f t="shared" si="66"/>
        <v>0</v>
      </c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3"/>
      <c r="AE320" s="233"/>
      <c r="AF320" s="233"/>
      <c r="AG320" s="233"/>
      <c r="AH320" s="233"/>
      <c r="AI320" s="233"/>
      <c r="AJ320" s="233"/>
      <c r="AK320" s="233"/>
      <c r="AL320" s="233"/>
      <c r="AM320" s="233"/>
      <c r="AN320" s="233"/>
      <c r="AO320" s="233"/>
      <c r="AP320" s="233"/>
      <c r="AQ320" s="233"/>
    </row>
    <row r="321" spans="1:43" ht="22.5" customHeight="1" x14ac:dyDescent="0.25">
      <c r="A321" s="234">
        <v>1</v>
      </c>
      <c r="B321" s="235" t="s">
        <v>405</v>
      </c>
      <c r="C321" s="236">
        <f t="shared" ref="C321:C323" si="67">D321+K321+L321+M321+N321+O321+P321+Q321+R321+S321+T321</f>
        <v>419178</v>
      </c>
      <c r="D321" s="236">
        <f t="shared" ref="D321:D323" si="68">SUM(E321:I321)</f>
        <v>0</v>
      </c>
      <c r="E321" s="236">
        <v>0</v>
      </c>
      <c r="F321" s="236">
        <v>0</v>
      </c>
      <c r="G321" s="236">
        <v>0</v>
      </c>
      <c r="H321" s="236">
        <v>0</v>
      </c>
      <c r="I321" s="236">
        <v>0</v>
      </c>
      <c r="J321" s="237">
        <v>0</v>
      </c>
      <c r="K321" s="236">
        <v>0</v>
      </c>
      <c r="L321" s="236">
        <v>419178</v>
      </c>
      <c r="M321" s="236">
        <v>0</v>
      </c>
      <c r="N321" s="236">
        <v>0</v>
      </c>
      <c r="O321" s="236">
        <v>0</v>
      </c>
      <c r="P321" s="236">
        <v>0</v>
      </c>
      <c r="Q321" s="236">
        <v>0</v>
      </c>
      <c r="R321" s="236">
        <v>0</v>
      </c>
      <c r="S321" s="236">
        <v>0</v>
      </c>
      <c r="T321" s="236">
        <v>0</v>
      </c>
    </row>
    <row r="322" spans="1:43" ht="22.5" customHeight="1" x14ac:dyDescent="0.25">
      <c r="A322" s="234">
        <v>2</v>
      </c>
      <c r="B322" s="235" t="s">
        <v>1299</v>
      </c>
      <c r="C322" s="236">
        <f t="shared" si="67"/>
        <v>3426499.74</v>
      </c>
      <c r="D322" s="236">
        <f t="shared" si="68"/>
        <v>3161487.6</v>
      </c>
      <c r="E322" s="236">
        <v>0</v>
      </c>
      <c r="F322" s="236">
        <v>0</v>
      </c>
      <c r="G322" s="236">
        <v>3161487.6</v>
      </c>
      <c r="H322" s="236">
        <v>0</v>
      </c>
      <c r="I322" s="236">
        <v>0</v>
      </c>
      <c r="J322" s="237">
        <v>0</v>
      </c>
      <c r="K322" s="236">
        <v>0</v>
      </c>
      <c r="L322" s="236">
        <v>0</v>
      </c>
      <c r="M322" s="236">
        <v>0</v>
      </c>
      <c r="N322" s="236">
        <v>0</v>
      </c>
      <c r="O322" s="236">
        <v>0</v>
      </c>
      <c r="P322" s="236">
        <v>265012.14</v>
      </c>
      <c r="Q322" s="236">
        <v>0</v>
      </c>
      <c r="R322" s="236">
        <v>0</v>
      </c>
      <c r="S322" s="236">
        <v>0</v>
      </c>
      <c r="T322" s="236">
        <v>0</v>
      </c>
      <c r="U322" s="219" t="s">
        <v>1300</v>
      </c>
      <c r="V322" s="219" t="s">
        <v>1301</v>
      </c>
    </row>
    <row r="323" spans="1:43" ht="22.5" customHeight="1" x14ac:dyDescent="0.25">
      <c r="A323" s="234">
        <v>3</v>
      </c>
      <c r="B323" s="235" t="s">
        <v>1302</v>
      </c>
      <c r="C323" s="236">
        <f t="shared" si="67"/>
        <v>7392133.3800000008</v>
      </c>
      <c r="D323" s="236">
        <f t="shared" si="68"/>
        <v>0</v>
      </c>
      <c r="E323" s="236">
        <v>0</v>
      </c>
      <c r="F323" s="236">
        <v>0</v>
      </c>
      <c r="G323" s="236">
        <v>0</v>
      </c>
      <c r="H323" s="236">
        <v>0</v>
      </c>
      <c r="I323" s="236">
        <v>0</v>
      </c>
      <c r="J323" s="237">
        <v>0</v>
      </c>
      <c r="K323" s="236">
        <v>0</v>
      </c>
      <c r="L323" s="236">
        <v>0</v>
      </c>
      <c r="M323" s="236">
        <v>0</v>
      </c>
      <c r="N323" s="236">
        <v>0</v>
      </c>
      <c r="O323" s="236">
        <v>0</v>
      </c>
      <c r="P323" s="236">
        <v>273988.98</v>
      </c>
      <c r="Q323" s="236">
        <v>0</v>
      </c>
      <c r="R323" s="236">
        <v>0</v>
      </c>
      <c r="S323" s="236">
        <v>7118144.4000000004</v>
      </c>
      <c r="T323" s="236">
        <v>0</v>
      </c>
      <c r="U323" s="219" t="s">
        <v>1300</v>
      </c>
      <c r="V323" s="219" t="s">
        <v>1301</v>
      </c>
    </row>
    <row r="324" spans="1:43" s="15" customFormat="1" ht="27" customHeight="1" x14ac:dyDescent="0.25">
      <c r="A324" s="343" t="s">
        <v>409</v>
      </c>
      <c r="B324" s="343"/>
      <c r="C324" s="230">
        <f>C325+C335+C337</f>
        <v>10183389.17</v>
      </c>
      <c r="D324" s="230">
        <f t="shared" ref="D324:T324" si="69">D325+D335+D337</f>
        <v>9011807.6799999997</v>
      </c>
      <c r="E324" s="230">
        <f t="shared" si="69"/>
        <v>1931534.8800000001</v>
      </c>
      <c r="F324" s="230">
        <f t="shared" si="69"/>
        <v>4017637.6</v>
      </c>
      <c r="G324" s="230">
        <f t="shared" si="69"/>
        <v>0</v>
      </c>
      <c r="H324" s="230">
        <f t="shared" si="69"/>
        <v>1373175.6</v>
      </c>
      <c r="I324" s="230">
        <f t="shared" si="69"/>
        <v>1689459.6</v>
      </c>
      <c r="J324" s="231">
        <f t="shared" si="69"/>
        <v>0</v>
      </c>
      <c r="K324" s="230">
        <f t="shared" si="69"/>
        <v>0</v>
      </c>
      <c r="L324" s="230">
        <f t="shared" si="69"/>
        <v>0</v>
      </c>
      <c r="M324" s="230">
        <f t="shared" si="69"/>
        <v>0</v>
      </c>
      <c r="N324" s="230">
        <f t="shared" si="69"/>
        <v>971942.40000000002</v>
      </c>
      <c r="O324" s="230">
        <f t="shared" si="69"/>
        <v>0</v>
      </c>
      <c r="P324" s="230">
        <f t="shared" si="69"/>
        <v>199639.09</v>
      </c>
      <c r="Q324" s="230">
        <f t="shared" si="69"/>
        <v>0</v>
      </c>
      <c r="R324" s="230">
        <f t="shared" si="69"/>
        <v>0</v>
      </c>
      <c r="S324" s="230">
        <f t="shared" si="69"/>
        <v>0</v>
      </c>
      <c r="T324" s="230">
        <f t="shared" si="69"/>
        <v>0</v>
      </c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</row>
    <row r="325" spans="1:43" s="15" customFormat="1" ht="22.5" customHeight="1" x14ac:dyDescent="0.25">
      <c r="A325" s="343" t="s">
        <v>410</v>
      </c>
      <c r="B325" s="343"/>
      <c r="C325" s="230">
        <f>SUM(C326:C334)</f>
        <v>8872619.5700000003</v>
      </c>
      <c r="D325" s="230">
        <f t="shared" ref="D325:T325" si="70">SUM(D326:D334)</f>
        <v>8672980.4800000004</v>
      </c>
      <c r="E325" s="230">
        <f t="shared" si="70"/>
        <v>1592707.6800000002</v>
      </c>
      <c r="F325" s="230">
        <f t="shared" si="70"/>
        <v>4017637.6</v>
      </c>
      <c r="G325" s="230">
        <f t="shared" si="70"/>
        <v>0</v>
      </c>
      <c r="H325" s="230">
        <f t="shared" si="70"/>
        <v>1373175.6</v>
      </c>
      <c r="I325" s="230">
        <f t="shared" si="70"/>
        <v>1689459.6</v>
      </c>
      <c r="J325" s="231">
        <f t="shared" si="70"/>
        <v>0</v>
      </c>
      <c r="K325" s="230">
        <f t="shared" si="70"/>
        <v>0</v>
      </c>
      <c r="L325" s="230">
        <f t="shared" si="70"/>
        <v>0</v>
      </c>
      <c r="M325" s="230">
        <f t="shared" si="70"/>
        <v>0</v>
      </c>
      <c r="N325" s="230">
        <f t="shared" si="70"/>
        <v>0</v>
      </c>
      <c r="O325" s="230">
        <f t="shared" si="70"/>
        <v>0</v>
      </c>
      <c r="P325" s="230">
        <f t="shared" si="70"/>
        <v>199639.09</v>
      </c>
      <c r="Q325" s="230">
        <f t="shared" si="70"/>
        <v>0</v>
      </c>
      <c r="R325" s="230">
        <f t="shared" si="70"/>
        <v>0</v>
      </c>
      <c r="S325" s="230">
        <f t="shared" si="70"/>
        <v>0</v>
      </c>
      <c r="T325" s="230">
        <f t="shared" si="70"/>
        <v>0</v>
      </c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</row>
    <row r="326" spans="1:43" ht="22.5" customHeight="1" x14ac:dyDescent="0.25">
      <c r="A326" s="234">
        <v>1</v>
      </c>
      <c r="B326" s="235" t="s">
        <v>411</v>
      </c>
      <c r="C326" s="236">
        <f t="shared" ref="C326:C334" si="71">D326+K326+L326+M326+N326+O326+P326+Q326+R326+S326+T326</f>
        <v>342169.2</v>
      </c>
      <c r="D326" s="236">
        <f t="shared" ref="D326:D334" si="72">SUM(E326:I326)</f>
        <v>342169.2</v>
      </c>
      <c r="E326" s="236">
        <v>0</v>
      </c>
      <c r="F326" s="236">
        <v>0</v>
      </c>
      <c r="G326" s="236">
        <v>0</v>
      </c>
      <c r="H326" s="236">
        <v>0</v>
      </c>
      <c r="I326" s="236">
        <v>342169.2</v>
      </c>
      <c r="J326" s="237">
        <v>0</v>
      </c>
      <c r="K326" s="236">
        <v>0</v>
      </c>
      <c r="L326" s="236">
        <v>0</v>
      </c>
      <c r="M326" s="236">
        <v>0</v>
      </c>
      <c r="N326" s="236">
        <v>0</v>
      </c>
      <c r="O326" s="236">
        <v>0</v>
      </c>
      <c r="P326" s="236">
        <v>0</v>
      </c>
      <c r="Q326" s="236">
        <v>0</v>
      </c>
      <c r="R326" s="236">
        <v>0</v>
      </c>
      <c r="S326" s="236">
        <v>0</v>
      </c>
      <c r="T326" s="236">
        <v>0</v>
      </c>
    </row>
    <row r="327" spans="1:43" ht="22.5" customHeight="1" x14ac:dyDescent="0.25">
      <c r="A327" s="234">
        <v>2</v>
      </c>
      <c r="B327" s="235" t="s">
        <v>1303</v>
      </c>
      <c r="C327" s="236">
        <f t="shared" si="71"/>
        <v>954338.88</v>
      </c>
      <c r="D327" s="236">
        <f t="shared" si="72"/>
        <v>954338.88</v>
      </c>
      <c r="E327" s="236">
        <v>362045.28</v>
      </c>
      <c r="F327" s="236">
        <v>0</v>
      </c>
      <c r="G327" s="236">
        <v>0</v>
      </c>
      <c r="H327" s="236">
        <v>0</v>
      </c>
      <c r="I327" s="236">
        <v>592293.6</v>
      </c>
      <c r="J327" s="237">
        <v>0</v>
      </c>
      <c r="K327" s="236">
        <v>0</v>
      </c>
      <c r="L327" s="236">
        <v>0</v>
      </c>
      <c r="M327" s="236">
        <v>0</v>
      </c>
      <c r="N327" s="236">
        <v>0</v>
      </c>
      <c r="O327" s="236">
        <v>0</v>
      </c>
      <c r="P327" s="236">
        <v>0</v>
      </c>
      <c r="Q327" s="236">
        <v>0</v>
      </c>
      <c r="R327" s="236">
        <v>0</v>
      </c>
      <c r="S327" s="236">
        <v>0</v>
      </c>
      <c r="T327" s="236">
        <v>0</v>
      </c>
    </row>
    <row r="328" spans="1:43" ht="22.5" customHeight="1" x14ac:dyDescent="0.25">
      <c r="A328" s="234">
        <v>3</v>
      </c>
      <c r="B328" s="235" t="s">
        <v>1304</v>
      </c>
      <c r="C328" s="236">
        <f t="shared" si="71"/>
        <v>199639.09</v>
      </c>
      <c r="D328" s="236">
        <f t="shared" si="72"/>
        <v>0</v>
      </c>
      <c r="E328" s="236">
        <v>0</v>
      </c>
      <c r="F328" s="236">
        <v>0</v>
      </c>
      <c r="G328" s="236">
        <v>0</v>
      </c>
      <c r="H328" s="236">
        <v>0</v>
      </c>
      <c r="I328" s="236">
        <v>0</v>
      </c>
      <c r="J328" s="237">
        <v>0</v>
      </c>
      <c r="K328" s="236">
        <v>0</v>
      </c>
      <c r="L328" s="236">
        <v>0</v>
      </c>
      <c r="M328" s="236">
        <v>0</v>
      </c>
      <c r="N328" s="236">
        <v>0</v>
      </c>
      <c r="O328" s="236">
        <v>0</v>
      </c>
      <c r="P328" s="236">
        <v>199639.09</v>
      </c>
      <c r="Q328" s="236">
        <v>0</v>
      </c>
      <c r="R328" s="236">
        <v>0</v>
      </c>
      <c r="S328" s="236">
        <v>0</v>
      </c>
      <c r="T328" s="236">
        <v>0</v>
      </c>
    </row>
    <row r="329" spans="1:43" ht="22.5" customHeight="1" x14ac:dyDescent="0.25">
      <c r="A329" s="234">
        <v>4</v>
      </c>
      <c r="B329" s="235" t="s">
        <v>415</v>
      </c>
      <c r="C329" s="236">
        <f t="shared" si="71"/>
        <v>470523.6</v>
      </c>
      <c r="D329" s="236">
        <f t="shared" si="72"/>
        <v>470523.6</v>
      </c>
      <c r="E329" s="236">
        <v>470523.6</v>
      </c>
      <c r="F329" s="236">
        <v>0</v>
      </c>
      <c r="G329" s="236">
        <v>0</v>
      </c>
      <c r="H329" s="236">
        <v>0</v>
      </c>
      <c r="I329" s="236">
        <v>0</v>
      </c>
      <c r="J329" s="237">
        <v>0</v>
      </c>
      <c r="K329" s="236">
        <v>0</v>
      </c>
      <c r="L329" s="236">
        <v>0</v>
      </c>
      <c r="M329" s="236">
        <v>0</v>
      </c>
      <c r="N329" s="236">
        <v>0</v>
      </c>
      <c r="O329" s="236">
        <v>0</v>
      </c>
      <c r="P329" s="236">
        <v>0</v>
      </c>
      <c r="Q329" s="236">
        <v>0</v>
      </c>
      <c r="R329" s="236">
        <v>0</v>
      </c>
      <c r="S329" s="236">
        <v>0</v>
      </c>
      <c r="T329" s="236">
        <v>0</v>
      </c>
    </row>
    <row r="330" spans="1:43" ht="22.5" customHeight="1" x14ac:dyDescent="0.25">
      <c r="A330" s="234">
        <v>5</v>
      </c>
      <c r="B330" s="235" t="s">
        <v>416</v>
      </c>
      <c r="C330" s="236">
        <f t="shared" si="71"/>
        <v>1089049.2</v>
      </c>
      <c r="D330" s="236">
        <f t="shared" si="72"/>
        <v>1089049.2</v>
      </c>
      <c r="E330" s="236">
        <v>0</v>
      </c>
      <c r="F330" s="236">
        <v>0</v>
      </c>
      <c r="G330" s="236">
        <v>0</v>
      </c>
      <c r="H330" s="236">
        <v>673560</v>
      </c>
      <c r="I330" s="236">
        <v>415489.2</v>
      </c>
      <c r="J330" s="237">
        <v>0</v>
      </c>
      <c r="K330" s="236">
        <v>0</v>
      </c>
      <c r="L330" s="236">
        <v>0</v>
      </c>
      <c r="M330" s="236">
        <v>0</v>
      </c>
      <c r="N330" s="236">
        <v>0</v>
      </c>
      <c r="O330" s="236">
        <v>0</v>
      </c>
      <c r="P330" s="236">
        <v>0</v>
      </c>
      <c r="Q330" s="236">
        <v>0</v>
      </c>
      <c r="R330" s="236">
        <v>0</v>
      </c>
      <c r="S330" s="236">
        <v>0</v>
      </c>
      <c r="T330" s="236">
        <v>0</v>
      </c>
    </row>
    <row r="331" spans="1:43" ht="22.5" customHeight="1" x14ac:dyDescent="0.25">
      <c r="A331" s="234">
        <v>6</v>
      </c>
      <c r="B331" s="235" t="s">
        <v>417</v>
      </c>
      <c r="C331" s="236">
        <f t="shared" si="71"/>
        <v>1039123.2</v>
      </c>
      <c r="D331" s="236">
        <f t="shared" si="72"/>
        <v>1039123.2</v>
      </c>
      <c r="E331" s="236">
        <v>0</v>
      </c>
      <c r="F331" s="236">
        <v>0</v>
      </c>
      <c r="G331" s="236">
        <v>0</v>
      </c>
      <c r="H331" s="236">
        <v>699615.6</v>
      </c>
      <c r="I331" s="236">
        <v>339507.6</v>
      </c>
      <c r="J331" s="237">
        <v>0</v>
      </c>
      <c r="K331" s="236">
        <v>0</v>
      </c>
      <c r="L331" s="236">
        <v>0</v>
      </c>
      <c r="M331" s="236">
        <v>0</v>
      </c>
      <c r="N331" s="236">
        <v>0</v>
      </c>
      <c r="O331" s="236">
        <v>0</v>
      </c>
      <c r="P331" s="236">
        <v>0</v>
      </c>
      <c r="Q331" s="236">
        <v>0</v>
      </c>
      <c r="R331" s="236">
        <v>0</v>
      </c>
      <c r="S331" s="236">
        <v>0</v>
      </c>
      <c r="T331" s="236">
        <v>0</v>
      </c>
    </row>
    <row r="332" spans="1:43" ht="22.5" customHeight="1" x14ac:dyDescent="0.25">
      <c r="A332" s="234">
        <v>7</v>
      </c>
      <c r="B332" s="235" t="s">
        <v>418</v>
      </c>
      <c r="C332" s="236">
        <f t="shared" si="71"/>
        <v>2147637.6</v>
      </c>
      <c r="D332" s="236">
        <f t="shared" si="72"/>
        <v>2147637.6</v>
      </c>
      <c r="E332" s="236">
        <v>0</v>
      </c>
      <c r="F332" s="236">
        <v>2147637.6</v>
      </c>
      <c r="G332" s="236">
        <v>0</v>
      </c>
      <c r="H332" s="236">
        <v>0</v>
      </c>
      <c r="I332" s="236">
        <v>0</v>
      </c>
      <c r="J332" s="237">
        <v>0</v>
      </c>
      <c r="K332" s="236">
        <v>0</v>
      </c>
      <c r="L332" s="236">
        <v>0</v>
      </c>
      <c r="M332" s="236">
        <v>0</v>
      </c>
      <c r="N332" s="236">
        <v>0</v>
      </c>
      <c r="O332" s="236">
        <v>0</v>
      </c>
      <c r="P332" s="236">
        <v>0</v>
      </c>
      <c r="Q332" s="236">
        <v>0</v>
      </c>
      <c r="R332" s="236">
        <v>0</v>
      </c>
      <c r="S332" s="236">
        <v>0</v>
      </c>
      <c r="T332" s="236">
        <v>0</v>
      </c>
    </row>
    <row r="333" spans="1:43" ht="18.75" customHeight="1" x14ac:dyDescent="0.25">
      <c r="A333" s="234">
        <v>8</v>
      </c>
      <c r="B333" s="235" t="s">
        <v>419</v>
      </c>
      <c r="C333" s="236">
        <f t="shared" si="71"/>
        <v>760138.8</v>
      </c>
      <c r="D333" s="236">
        <f t="shared" si="72"/>
        <v>760138.8</v>
      </c>
      <c r="E333" s="236">
        <v>760138.8</v>
      </c>
      <c r="F333" s="236">
        <v>0</v>
      </c>
      <c r="G333" s="236">
        <v>0</v>
      </c>
      <c r="H333" s="236">
        <v>0</v>
      </c>
      <c r="I333" s="236">
        <v>0</v>
      </c>
      <c r="J333" s="237">
        <v>0</v>
      </c>
      <c r="K333" s="236">
        <v>0</v>
      </c>
      <c r="L333" s="236">
        <v>0</v>
      </c>
      <c r="M333" s="236">
        <v>0</v>
      </c>
      <c r="N333" s="236">
        <v>0</v>
      </c>
      <c r="O333" s="236">
        <v>0</v>
      </c>
      <c r="P333" s="236">
        <v>0</v>
      </c>
      <c r="Q333" s="236">
        <v>0</v>
      </c>
      <c r="R333" s="236">
        <v>0</v>
      </c>
      <c r="S333" s="236">
        <v>0</v>
      </c>
      <c r="T333" s="236">
        <v>0</v>
      </c>
    </row>
    <row r="334" spans="1:43" ht="22.5" customHeight="1" x14ac:dyDescent="0.25">
      <c r="A334" s="234">
        <v>9</v>
      </c>
      <c r="B334" s="235" t="s">
        <v>420</v>
      </c>
      <c r="C334" s="236">
        <f t="shared" si="71"/>
        <v>1870000</v>
      </c>
      <c r="D334" s="236">
        <f t="shared" si="72"/>
        <v>1870000</v>
      </c>
      <c r="E334" s="236">
        <v>0</v>
      </c>
      <c r="F334" s="236">
        <v>1870000</v>
      </c>
      <c r="G334" s="236">
        <v>0</v>
      </c>
      <c r="H334" s="236">
        <v>0</v>
      </c>
      <c r="I334" s="236">
        <v>0</v>
      </c>
      <c r="J334" s="237">
        <v>0</v>
      </c>
      <c r="K334" s="236">
        <v>0</v>
      </c>
      <c r="L334" s="236">
        <v>0</v>
      </c>
      <c r="M334" s="236">
        <v>0</v>
      </c>
      <c r="N334" s="236">
        <v>0</v>
      </c>
      <c r="O334" s="236">
        <v>0</v>
      </c>
      <c r="P334" s="236">
        <v>0</v>
      </c>
      <c r="Q334" s="236">
        <v>0</v>
      </c>
      <c r="R334" s="236">
        <v>0</v>
      </c>
      <c r="S334" s="236">
        <v>0</v>
      </c>
      <c r="T334" s="236">
        <v>0</v>
      </c>
    </row>
    <row r="335" spans="1:43" s="15" customFormat="1" ht="22.5" customHeight="1" x14ac:dyDescent="0.25">
      <c r="A335" s="343" t="s">
        <v>1305</v>
      </c>
      <c r="B335" s="343"/>
      <c r="C335" s="230">
        <f>C336</f>
        <v>338827.2</v>
      </c>
      <c r="D335" s="230">
        <f t="shared" ref="D335:T335" si="73">D336</f>
        <v>338827.2</v>
      </c>
      <c r="E335" s="230">
        <f t="shared" si="73"/>
        <v>338827.2</v>
      </c>
      <c r="F335" s="230">
        <f t="shared" si="73"/>
        <v>0</v>
      </c>
      <c r="G335" s="230">
        <f t="shared" si="73"/>
        <v>0</v>
      </c>
      <c r="H335" s="230">
        <f t="shared" si="73"/>
        <v>0</v>
      </c>
      <c r="I335" s="230">
        <f t="shared" si="73"/>
        <v>0</v>
      </c>
      <c r="J335" s="231">
        <f t="shared" si="73"/>
        <v>0</v>
      </c>
      <c r="K335" s="230">
        <f t="shared" si="73"/>
        <v>0</v>
      </c>
      <c r="L335" s="230">
        <f t="shared" si="73"/>
        <v>0</v>
      </c>
      <c r="M335" s="230">
        <f t="shared" si="73"/>
        <v>0</v>
      </c>
      <c r="N335" s="230">
        <f t="shared" si="73"/>
        <v>0</v>
      </c>
      <c r="O335" s="230">
        <f t="shared" si="73"/>
        <v>0</v>
      </c>
      <c r="P335" s="230">
        <f t="shared" si="73"/>
        <v>0</v>
      </c>
      <c r="Q335" s="230">
        <f t="shared" si="73"/>
        <v>0</v>
      </c>
      <c r="R335" s="230">
        <f t="shared" si="73"/>
        <v>0</v>
      </c>
      <c r="S335" s="230">
        <f t="shared" si="73"/>
        <v>0</v>
      </c>
      <c r="T335" s="230">
        <f t="shared" si="73"/>
        <v>0</v>
      </c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</row>
    <row r="336" spans="1:43" ht="22.5" customHeight="1" x14ac:dyDescent="0.25">
      <c r="A336" s="234">
        <v>1</v>
      </c>
      <c r="B336" s="235" t="s">
        <v>422</v>
      </c>
      <c r="C336" s="236">
        <f>D336+K336+L336+M336+N336+O336+P336+Q336+R336+S336+T336</f>
        <v>338827.2</v>
      </c>
      <c r="D336" s="236">
        <f>SUM(E336:I336)</f>
        <v>338827.2</v>
      </c>
      <c r="E336" s="236">
        <v>338827.2</v>
      </c>
      <c r="F336" s="236">
        <v>0</v>
      </c>
      <c r="G336" s="236">
        <v>0</v>
      </c>
      <c r="H336" s="236">
        <v>0</v>
      </c>
      <c r="I336" s="236">
        <v>0</v>
      </c>
      <c r="J336" s="237">
        <v>0</v>
      </c>
      <c r="K336" s="236">
        <v>0</v>
      </c>
      <c r="L336" s="236">
        <v>0</v>
      </c>
      <c r="M336" s="236">
        <v>0</v>
      </c>
      <c r="N336" s="236">
        <v>0</v>
      </c>
      <c r="O336" s="236">
        <v>0</v>
      </c>
      <c r="P336" s="236">
        <v>0</v>
      </c>
      <c r="Q336" s="236">
        <v>0</v>
      </c>
      <c r="R336" s="236">
        <v>0</v>
      </c>
      <c r="S336" s="236">
        <v>0</v>
      </c>
      <c r="T336" s="236">
        <v>0</v>
      </c>
    </row>
    <row r="337" spans="1:43" s="15" customFormat="1" ht="22.5" customHeight="1" x14ac:dyDescent="0.25">
      <c r="A337" s="343" t="s">
        <v>423</v>
      </c>
      <c r="B337" s="343"/>
      <c r="C337" s="230">
        <f>C338</f>
        <v>971942.40000000002</v>
      </c>
      <c r="D337" s="230">
        <f t="shared" ref="D337:T337" si="74">D338</f>
        <v>0</v>
      </c>
      <c r="E337" s="230">
        <f t="shared" si="74"/>
        <v>0</v>
      </c>
      <c r="F337" s="230">
        <f t="shared" si="74"/>
        <v>0</v>
      </c>
      <c r="G337" s="230">
        <f t="shared" si="74"/>
        <v>0</v>
      </c>
      <c r="H337" s="230">
        <f t="shared" si="74"/>
        <v>0</v>
      </c>
      <c r="I337" s="230">
        <f t="shared" si="74"/>
        <v>0</v>
      </c>
      <c r="J337" s="231">
        <f t="shared" si="74"/>
        <v>0</v>
      </c>
      <c r="K337" s="230">
        <f t="shared" si="74"/>
        <v>0</v>
      </c>
      <c r="L337" s="230">
        <f t="shared" si="74"/>
        <v>0</v>
      </c>
      <c r="M337" s="230">
        <f t="shared" si="74"/>
        <v>0</v>
      </c>
      <c r="N337" s="230">
        <f t="shared" si="74"/>
        <v>971942.40000000002</v>
      </c>
      <c r="O337" s="230">
        <f t="shared" si="74"/>
        <v>0</v>
      </c>
      <c r="P337" s="230">
        <f t="shared" si="74"/>
        <v>0</v>
      </c>
      <c r="Q337" s="230">
        <f t="shared" si="74"/>
        <v>0</v>
      </c>
      <c r="R337" s="230">
        <f t="shared" si="74"/>
        <v>0</v>
      </c>
      <c r="S337" s="230">
        <f t="shared" si="74"/>
        <v>0</v>
      </c>
      <c r="T337" s="230">
        <f t="shared" si="74"/>
        <v>0</v>
      </c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</row>
    <row r="338" spans="1:43" ht="22.5" customHeight="1" x14ac:dyDescent="0.25">
      <c r="A338" s="234">
        <v>1</v>
      </c>
      <c r="B338" s="235" t="s">
        <v>424</v>
      </c>
      <c r="C338" s="236">
        <f>D338+K338+L338+M338+N338+O338+P338+Q338+R338+S338+T338</f>
        <v>971942.40000000002</v>
      </c>
      <c r="D338" s="236">
        <f>SUM(E338:I338)</f>
        <v>0</v>
      </c>
      <c r="E338" s="236">
        <v>0</v>
      </c>
      <c r="F338" s="236">
        <v>0</v>
      </c>
      <c r="G338" s="236">
        <v>0</v>
      </c>
      <c r="H338" s="236">
        <v>0</v>
      </c>
      <c r="I338" s="236">
        <v>0</v>
      </c>
      <c r="J338" s="237">
        <v>0</v>
      </c>
      <c r="K338" s="236">
        <v>0</v>
      </c>
      <c r="L338" s="236">
        <v>0</v>
      </c>
      <c r="M338" s="236">
        <v>0</v>
      </c>
      <c r="N338" s="236">
        <v>971942.40000000002</v>
      </c>
      <c r="O338" s="236">
        <v>0</v>
      </c>
      <c r="P338" s="236">
        <v>0</v>
      </c>
      <c r="Q338" s="236">
        <v>0</v>
      </c>
      <c r="R338" s="236">
        <v>0</v>
      </c>
      <c r="S338" s="236">
        <v>0</v>
      </c>
      <c r="T338" s="236">
        <v>0</v>
      </c>
    </row>
    <row r="339" spans="1:43" s="15" customFormat="1" ht="29.25" customHeight="1" x14ac:dyDescent="0.25">
      <c r="A339" s="343" t="s">
        <v>425</v>
      </c>
      <c r="B339" s="343"/>
      <c r="C339" s="230">
        <f>C340+C345+C349</f>
        <v>6356880.6700000009</v>
      </c>
      <c r="D339" s="230">
        <f t="shared" ref="D339:T339" si="75">D340+D345+D349</f>
        <v>5863967.0499999998</v>
      </c>
      <c r="E339" s="230">
        <f t="shared" si="75"/>
        <v>251733.6</v>
      </c>
      <c r="F339" s="230">
        <f t="shared" si="75"/>
        <v>3861312.2800000003</v>
      </c>
      <c r="G339" s="230">
        <f t="shared" si="75"/>
        <v>226957.19</v>
      </c>
      <c r="H339" s="230">
        <f t="shared" si="75"/>
        <v>372505.18</v>
      </c>
      <c r="I339" s="230">
        <f t="shared" si="75"/>
        <v>1151458.8</v>
      </c>
      <c r="J339" s="231">
        <f t="shared" si="75"/>
        <v>0</v>
      </c>
      <c r="K339" s="230">
        <f t="shared" si="75"/>
        <v>0</v>
      </c>
      <c r="L339" s="230">
        <f t="shared" si="75"/>
        <v>0</v>
      </c>
      <c r="M339" s="230">
        <f t="shared" si="75"/>
        <v>0</v>
      </c>
      <c r="N339" s="230">
        <f t="shared" si="75"/>
        <v>0</v>
      </c>
      <c r="O339" s="230">
        <f t="shared" si="75"/>
        <v>0</v>
      </c>
      <c r="P339" s="230">
        <f t="shared" si="75"/>
        <v>492913.62</v>
      </c>
      <c r="Q339" s="230">
        <f t="shared" si="75"/>
        <v>0</v>
      </c>
      <c r="R339" s="230">
        <f t="shared" si="75"/>
        <v>0</v>
      </c>
      <c r="S339" s="230">
        <f t="shared" si="75"/>
        <v>0</v>
      </c>
      <c r="T339" s="230">
        <f t="shared" si="75"/>
        <v>0</v>
      </c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</row>
    <row r="340" spans="1:43" s="15" customFormat="1" ht="22.5" customHeight="1" x14ac:dyDescent="0.25">
      <c r="A340" s="343" t="s">
        <v>1306</v>
      </c>
      <c r="B340" s="343"/>
      <c r="C340" s="230">
        <f>SUM(C341:C344)</f>
        <v>4523579.4700000007</v>
      </c>
      <c r="D340" s="230">
        <f t="shared" ref="D340:T340" si="76">SUM(D341:D344)</f>
        <v>4315226.6500000004</v>
      </c>
      <c r="E340" s="230">
        <f t="shared" si="76"/>
        <v>0</v>
      </c>
      <c r="F340" s="230">
        <f t="shared" si="76"/>
        <v>3861312.2800000003</v>
      </c>
      <c r="G340" s="230">
        <f t="shared" si="76"/>
        <v>226957.19</v>
      </c>
      <c r="H340" s="230">
        <f t="shared" si="76"/>
        <v>226957.18</v>
      </c>
      <c r="I340" s="230">
        <f t="shared" si="76"/>
        <v>0</v>
      </c>
      <c r="J340" s="231">
        <f t="shared" si="76"/>
        <v>0</v>
      </c>
      <c r="K340" s="230">
        <f t="shared" si="76"/>
        <v>0</v>
      </c>
      <c r="L340" s="230">
        <f t="shared" si="76"/>
        <v>0</v>
      </c>
      <c r="M340" s="230">
        <f t="shared" si="76"/>
        <v>0</v>
      </c>
      <c r="N340" s="230">
        <f t="shared" si="76"/>
        <v>0</v>
      </c>
      <c r="O340" s="230">
        <f t="shared" si="76"/>
        <v>0</v>
      </c>
      <c r="P340" s="230">
        <f t="shared" si="76"/>
        <v>208352.82</v>
      </c>
      <c r="Q340" s="230">
        <f t="shared" si="76"/>
        <v>0</v>
      </c>
      <c r="R340" s="230">
        <f t="shared" si="76"/>
        <v>0</v>
      </c>
      <c r="S340" s="230">
        <f t="shared" si="76"/>
        <v>0</v>
      </c>
      <c r="T340" s="230">
        <f t="shared" si="76"/>
        <v>0</v>
      </c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</row>
    <row r="341" spans="1:43" ht="22.5" customHeight="1" x14ac:dyDescent="0.25">
      <c r="A341" s="234">
        <v>1</v>
      </c>
      <c r="B341" s="235" t="s">
        <v>427</v>
      </c>
      <c r="C341" s="236">
        <f t="shared" ref="C341:C344" si="77">D341+K341+L341+M341+N341+O341+P341+Q341+R341+S341+T341</f>
        <v>2327209.52</v>
      </c>
      <c r="D341" s="236">
        <f t="shared" ref="D341:D344" si="78">SUM(E341:I341)</f>
        <v>2327209.52</v>
      </c>
      <c r="E341" s="236">
        <v>0</v>
      </c>
      <c r="F341" s="236">
        <v>2327209.52</v>
      </c>
      <c r="G341" s="236">
        <v>0</v>
      </c>
      <c r="H341" s="236">
        <v>0</v>
      </c>
      <c r="I341" s="236">
        <v>0</v>
      </c>
      <c r="J341" s="237">
        <v>0</v>
      </c>
      <c r="K341" s="236">
        <v>0</v>
      </c>
      <c r="L341" s="236">
        <v>0</v>
      </c>
      <c r="M341" s="236">
        <v>0</v>
      </c>
      <c r="N341" s="236">
        <v>0</v>
      </c>
      <c r="O341" s="236">
        <v>0</v>
      </c>
      <c r="P341" s="236">
        <v>0</v>
      </c>
      <c r="Q341" s="236">
        <v>0</v>
      </c>
      <c r="R341" s="236">
        <v>0</v>
      </c>
      <c r="S341" s="236">
        <v>0</v>
      </c>
      <c r="T341" s="236">
        <v>0</v>
      </c>
    </row>
    <row r="342" spans="1:43" ht="24" customHeight="1" x14ac:dyDescent="0.25">
      <c r="A342" s="234">
        <v>2</v>
      </c>
      <c r="B342" s="235" t="s">
        <v>428</v>
      </c>
      <c r="C342" s="236">
        <f t="shared" si="77"/>
        <v>1988017.13</v>
      </c>
      <c r="D342" s="236">
        <f t="shared" si="78"/>
        <v>1988017.13</v>
      </c>
      <c r="E342" s="236">
        <v>0</v>
      </c>
      <c r="F342" s="236">
        <v>1534102.76</v>
      </c>
      <c r="G342" s="236">
        <v>226957.19</v>
      </c>
      <c r="H342" s="236">
        <v>226957.18</v>
      </c>
      <c r="I342" s="236">
        <v>0</v>
      </c>
      <c r="J342" s="237">
        <v>0</v>
      </c>
      <c r="K342" s="236">
        <v>0</v>
      </c>
      <c r="L342" s="236">
        <v>0</v>
      </c>
      <c r="M342" s="236">
        <v>0</v>
      </c>
      <c r="N342" s="236">
        <v>0</v>
      </c>
      <c r="O342" s="236">
        <v>0</v>
      </c>
      <c r="P342" s="236">
        <v>0</v>
      </c>
      <c r="Q342" s="236">
        <v>0</v>
      </c>
      <c r="R342" s="236">
        <v>0</v>
      </c>
      <c r="S342" s="236">
        <v>0</v>
      </c>
      <c r="T342" s="236">
        <v>0</v>
      </c>
    </row>
    <row r="343" spans="1:43" ht="22.5" customHeight="1" x14ac:dyDescent="0.25">
      <c r="A343" s="234">
        <v>3</v>
      </c>
      <c r="B343" s="235" t="s">
        <v>1307</v>
      </c>
      <c r="C343" s="236">
        <f t="shared" si="77"/>
        <v>56293.88</v>
      </c>
      <c r="D343" s="236">
        <f t="shared" si="78"/>
        <v>0</v>
      </c>
      <c r="E343" s="236">
        <v>0</v>
      </c>
      <c r="F343" s="236">
        <v>0</v>
      </c>
      <c r="G343" s="236">
        <v>0</v>
      </c>
      <c r="H343" s="236">
        <v>0</v>
      </c>
      <c r="I343" s="236">
        <v>0</v>
      </c>
      <c r="J343" s="237">
        <v>0</v>
      </c>
      <c r="K343" s="236">
        <v>0</v>
      </c>
      <c r="L343" s="236">
        <v>0</v>
      </c>
      <c r="M343" s="236">
        <v>0</v>
      </c>
      <c r="N343" s="236">
        <v>0</v>
      </c>
      <c r="O343" s="236">
        <v>0</v>
      </c>
      <c r="P343" s="236">
        <v>56293.88</v>
      </c>
      <c r="Q343" s="236">
        <v>0</v>
      </c>
      <c r="R343" s="236">
        <v>0</v>
      </c>
      <c r="S343" s="236">
        <v>0</v>
      </c>
      <c r="T343" s="236">
        <v>0</v>
      </c>
    </row>
    <row r="344" spans="1:43" ht="22.5" customHeight="1" x14ac:dyDescent="0.25">
      <c r="A344" s="234">
        <v>4</v>
      </c>
      <c r="B344" s="235" t="s">
        <v>1308</v>
      </c>
      <c r="C344" s="236">
        <f t="shared" si="77"/>
        <v>152058.94</v>
      </c>
      <c r="D344" s="236">
        <f t="shared" si="78"/>
        <v>0</v>
      </c>
      <c r="E344" s="236">
        <v>0</v>
      </c>
      <c r="F344" s="236">
        <v>0</v>
      </c>
      <c r="G344" s="236">
        <v>0</v>
      </c>
      <c r="H344" s="236">
        <v>0</v>
      </c>
      <c r="I344" s="236">
        <v>0</v>
      </c>
      <c r="J344" s="237">
        <v>0</v>
      </c>
      <c r="K344" s="236">
        <v>0</v>
      </c>
      <c r="L344" s="236">
        <v>0</v>
      </c>
      <c r="M344" s="236">
        <v>0</v>
      </c>
      <c r="N344" s="236">
        <v>0</v>
      </c>
      <c r="O344" s="236">
        <v>0</v>
      </c>
      <c r="P344" s="236">
        <v>152058.94</v>
      </c>
      <c r="Q344" s="236">
        <v>0</v>
      </c>
      <c r="R344" s="236">
        <v>0</v>
      </c>
      <c r="S344" s="236">
        <v>0</v>
      </c>
      <c r="T344" s="236">
        <v>0</v>
      </c>
    </row>
    <row r="345" spans="1:43" s="15" customFormat="1" ht="22.5" customHeight="1" x14ac:dyDescent="0.25">
      <c r="A345" s="343" t="s">
        <v>432</v>
      </c>
      <c r="B345" s="343"/>
      <c r="C345" s="230">
        <f>SUM(C346:C348)</f>
        <v>1465044.0499999998</v>
      </c>
      <c r="D345" s="230">
        <f t="shared" ref="D345:T345" si="79">SUM(D346:D348)</f>
        <v>1297006.7999999998</v>
      </c>
      <c r="E345" s="230">
        <f t="shared" si="79"/>
        <v>0</v>
      </c>
      <c r="F345" s="230">
        <f t="shared" si="79"/>
        <v>0</v>
      </c>
      <c r="G345" s="230">
        <f t="shared" si="79"/>
        <v>0</v>
      </c>
      <c r="H345" s="230">
        <f t="shared" si="79"/>
        <v>145548</v>
      </c>
      <c r="I345" s="230">
        <f t="shared" si="79"/>
        <v>1151458.8</v>
      </c>
      <c r="J345" s="231">
        <f t="shared" si="79"/>
        <v>0</v>
      </c>
      <c r="K345" s="230">
        <f t="shared" si="79"/>
        <v>0</v>
      </c>
      <c r="L345" s="230">
        <f t="shared" si="79"/>
        <v>0</v>
      </c>
      <c r="M345" s="230">
        <f t="shared" si="79"/>
        <v>0</v>
      </c>
      <c r="N345" s="230">
        <f t="shared" si="79"/>
        <v>0</v>
      </c>
      <c r="O345" s="230">
        <f t="shared" si="79"/>
        <v>0</v>
      </c>
      <c r="P345" s="230">
        <f t="shared" si="79"/>
        <v>168037.25</v>
      </c>
      <c r="Q345" s="230">
        <f t="shared" si="79"/>
        <v>0</v>
      </c>
      <c r="R345" s="230">
        <f t="shared" si="79"/>
        <v>0</v>
      </c>
      <c r="S345" s="230">
        <f t="shared" si="79"/>
        <v>0</v>
      </c>
      <c r="T345" s="230">
        <f t="shared" si="79"/>
        <v>0</v>
      </c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</row>
    <row r="346" spans="1:43" ht="21.75" customHeight="1" x14ac:dyDescent="0.25">
      <c r="A346" s="234">
        <v>1</v>
      </c>
      <c r="B346" s="235" t="s">
        <v>433</v>
      </c>
      <c r="C346" s="236">
        <f t="shared" ref="C346:C348" si="80">D346+K346+L346+M346+N346+O346+P346+Q346+R346+S346+T346</f>
        <v>292437.59999999998</v>
      </c>
      <c r="D346" s="236">
        <f t="shared" ref="D346:D348" si="81">SUM(E346:I346)</f>
        <v>292437.59999999998</v>
      </c>
      <c r="E346" s="236">
        <v>0</v>
      </c>
      <c r="F346" s="236">
        <v>0</v>
      </c>
      <c r="G346" s="236">
        <v>0</v>
      </c>
      <c r="H346" s="236">
        <v>0</v>
      </c>
      <c r="I346" s="236">
        <v>292437.59999999998</v>
      </c>
      <c r="J346" s="237">
        <v>0</v>
      </c>
      <c r="K346" s="236">
        <v>0</v>
      </c>
      <c r="L346" s="236">
        <v>0</v>
      </c>
      <c r="M346" s="236">
        <v>0</v>
      </c>
      <c r="N346" s="236">
        <v>0</v>
      </c>
      <c r="O346" s="236">
        <v>0</v>
      </c>
      <c r="P346" s="236">
        <v>0</v>
      </c>
      <c r="Q346" s="236">
        <v>0</v>
      </c>
      <c r="R346" s="236">
        <v>0</v>
      </c>
      <c r="S346" s="236">
        <v>0</v>
      </c>
      <c r="T346" s="236">
        <v>0</v>
      </c>
    </row>
    <row r="347" spans="1:43" ht="22.5" customHeight="1" x14ac:dyDescent="0.25">
      <c r="A347" s="234">
        <v>2</v>
      </c>
      <c r="B347" s="235" t="s">
        <v>434</v>
      </c>
      <c r="C347" s="236">
        <f t="shared" si="80"/>
        <v>410826</v>
      </c>
      <c r="D347" s="236">
        <f t="shared" si="81"/>
        <v>410826</v>
      </c>
      <c r="E347" s="236">
        <v>0</v>
      </c>
      <c r="F347" s="236">
        <v>0</v>
      </c>
      <c r="G347" s="236">
        <v>0</v>
      </c>
      <c r="H347" s="236">
        <v>0</v>
      </c>
      <c r="I347" s="236">
        <v>410826</v>
      </c>
      <c r="J347" s="237">
        <v>0</v>
      </c>
      <c r="K347" s="236">
        <v>0</v>
      </c>
      <c r="L347" s="236">
        <v>0</v>
      </c>
      <c r="M347" s="236">
        <v>0</v>
      </c>
      <c r="N347" s="236">
        <v>0</v>
      </c>
      <c r="O347" s="236">
        <v>0</v>
      </c>
      <c r="P347" s="236">
        <v>0</v>
      </c>
      <c r="Q347" s="236">
        <v>0</v>
      </c>
      <c r="R347" s="236">
        <v>0</v>
      </c>
      <c r="S347" s="236">
        <v>0</v>
      </c>
      <c r="T347" s="236">
        <v>0</v>
      </c>
    </row>
    <row r="348" spans="1:43" ht="22.5" customHeight="1" x14ac:dyDescent="0.25">
      <c r="A348" s="234">
        <v>3</v>
      </c>
      <c r="B348" s="235" t="s">
        <v>1309</v>
      </c>
      <c r="C348" s="236">
        <f t="shared" si="80"/>
        <v>761780.45</v>
      </c>
      <c r="D348" s="236">
        <f t="shared" si="81"/>
        <v>593743.19999999995</v>
      </c>
      <c r="E348" s="236">
        <v>0</v>
      </c>
      <c r="F348" s="236">
        <v>0</v>
      </c>
      <c r="G348" s="236">
        <v>0</v>
      </c>
      <c r="H348" s="236">
        <v>145548</v>
      </c>
      <c r="I348" s="236">
        <v>448195.2</v>
      </c>
      <c r="J348" s="237">
        <v>0</v>
      </c>
      <c r="K348" s="236">
        <v>0</v>
      </c>
      <c r="L348" s="236">
        <v>0</v>
      </c>
      <c r="M348" s="236">
        <v>0</v>
      </c>
      <c r="N348" s="236">
        <v>0</v>
      </c>
      <c r="O348" s="236">
        <v>0</v>
      </c>
      <c r="P348" s="236">
        <v>168037.25</v>
      </c>
      <c r="Q348" s="236">
        <v>0</v>
      </c>
      <c r="R348" s="236">
        <v>0</v>
      </c>
      <c r="S348" s="236">
        <v>0</v>
      </c>
      <c r="T348" s="236">
        <v>0</v>
      </c>
    </row>
    <row r="349" spans="1:43" s="15" customFormat="1" ht="30.75" customHeight="1" x14ac:dyDescent="0.25">
      <c r="A349" s="343" t="s">
        <v>438</v>
      </c>
      <c r="B349" s="343"/>
      <c r="C349" s="230">
        <f>C350</f>
        <v>368257.15</v>
      </c>
      <c r="D349" s="230">
        <f t="shared" ref="D349:T349" si="82">D350</f>
        <v>251733.6</v>
      </c>
      <c r="E349" s="230">
        <f t="shared" si="82"/>
        <v>251733.6</v>
      </c>
      <c r="F349" s="230">
        <f t="shared" si="82"/>
        <v>0</v>
      </c>
      <c r="G349" s="230">
        <f t="shared" si="82"/>
        <v>0</v>
      </c>
      <c r="H349" s="230">
        <f t="shared" si="82"/>
        <v>0</v>
      </c>
      <c r="I349" s="230">
        <f t="shared" si="82"/>
        <v>0</v>
      </c>
      <c r="J349" s="231">
        <f t="shared" si="82"/>
        <v>0</v>
      </c>
      <c r="K349" s="230">
        <f t="shared" si="82"/>
        <v>0</v>
      </c>
      <c r="L349" s="230">
        <f t="shared" si="82"/>
        <v>0</v>
      </c>
      <c r="M349" s="230">
        <f t="shared" si="82"/>
        <v>0</v>
      </c>
      <c r="N349" s="230">
        <f t="shared" si="82"/>
        <v>0</v>
      </c>
      <c r="O349" s="230">
        <f t="shared" si="82"/>
        <v>0</v>
      </c>
      <c r="P349" s="230">
        <f t="shared" si="82"/>
        <v>116523.55</v>
      </c>
      <c r="Q349" s="230">
        <f t="shared" si="82"/>
        <v>0</v>
      </c>
      <c r="R349" s="230">
        <f t="shared" si="82"/>
        <v>0</v>
      </c>
      <c r="S349" s="230">
        <f t="shared" si="82"/>
        <v>0</v>
      </c>
      <c r="T349" s="230">
        <f t="shared" si="82"/>
        <v>0</v>
      </c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</row>
    <row r="350" spans="1:43" ht="22.5" customHeight="1" x14ac:dyDescent="0.25">
      <c r="A350" s="234">
        <v>1</v>
      </c>
      <c r="B350" s="235" t="s">
        <v>1310</v>
      </c>
      <c r="C350" s="236">
        <f>D350+K350+L350+M350+N350+O350+P350+Q350+R350+S350+T350</f>
        <v>368257.15</v>
      </c>
      <c r="D350" s="236">
        <f>SUM(E350:I350)</f>
        <v>251733.6</v>
      </c>
      <c r="E350" s="236">
        <v>251733.6</v>
      </c>
      <c r="F350" s="236">
        <v>0</v>
      </c>
      <c r="G350" s="236">
        <v>0</v>
      </c>
      <c r="H350" s="236">
        <v>0</v>
      </c>
      <c r="I350" s="236">
        <v>0</v>
      </c>
      <c r="J350" s="237">
        <v>0</v>
      </c>
      <c r="K350" s="236">
        <v>0</v>
      </c>
      <c r="L350" s="236">
        <v>0</v>
      </c>
      <c r="M350" s="236">
        <v>0</v>
      </c>
      <c r="N350" s="236">
        <v>0</v>
      </c>
      <c r="O350" s="236">
        <v>0</v>
      </c>
      <c r="P350" s="236">
        <v>116523.55</v>
      </c>
      <c r="Q350" s="236">
        <v>0</v>
      </c>
      <c r="R350" s="236">
        <v>0</v>
      </c>
      <c r="S350" s="236">
        <v>0</v>
      </c>
      <c r="T350" s="236">
        <v>0</v>
      </c>
    </row>
    <row r="351" spans="1:43" s="15" customFormat="1" ht="33" customHeight="1" x14ac:dyDescent="0.25">
      <c r="A351" s="343" t="s">
        <v>440</v>
      </c>
      <c r="B351" s="343"/>
      <c r="C351" s="230">
        <f>C352</f>
        <v>268038.92000000004</v>
      </c>
      <c r="D351" s="230">
        <f t="shared" ref="D351:T351" si="83">D352</f>
        <v>0</v>
      </c>
      <c r="E351" s="230">
        <f t="shared" si="83"/>
        <v>0</v>
      </c>
      <c r="F351" s="230">
        <f t="shared" si="83"/>
        <v>0</v>
      </c>
      <c r="G351" s="230">
        <f t="shared" si="83"/>
        <v>0</v>
      </c>
      <c r="H351" s="230">
        <f t="shared" si="83"/>
        <v>0</v>
      </c>
      <c r="I351" s="230">
        <f t="shared" si="83"/>
        <v>0</v>
      </c>
      <c r="J351" s="231">
        <f t="shared" si="83"/>
        <v>0</v>
      </c>
      <c r="K351" s="230">
        <f t="shared" si="83"/>
        <v>0</v>
      </c>
      <c r="L351" s="230">
        <f t="shared" si="83"/>
        <v>0</v>
      </c>
      <c r="M351" s="230">
        <f t="shared" si="83"/>
        <v>0</v>
      </c>
      <c r="N351" s="230">
        <f t="shared" si="83"/>
        <v>0</v>
      </c>
      <c r="O351" s="230">
        <f t="shared" si="83"/>
        <v>0</v>
      </c>
      <c r="P351" s="230">
        <f t="shared" si="83"/>
        <v>268038.92000000004</v>
      </c>
      <c r="Q351" s="230">
        <f t="shared" si="83"/>
        <v>0</v>
      </c>
      <c r="R351" s="230">
        <f t="shared" si="83"/>
        <v>0</v>
      </c>
      <c r="S351" s="230">
        <f t="shared" si="83"/>
        <v>0</v>
      </c>
      <c r="T351" s="230">
        <f t="shared" si="83"/>
        <v>0</v>
      </c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</row>
    <row r="352" spans="1:43" s="15" customFormat="1" ht="30.75" customHeight="1" x14ac:dyDescent="0.25">
      <c r="A352" s="343" t="s">
        <v>441</v>
      </c>
      <c r="B352" s="343"/>
      <c r="C352" s="230">
        <f>SUM(C353:C354)</f>
        <v>268038.92000000004</v>
      </c>
      <c r="D352" s="230">
        <f t="shared" ref="D352:T352" si="84">SUM(D353:D354)</f>
        <v>0</v>
      </c>
      <c r="E352" s="230">
        <f t="shared" si="84"/>
        <v>0</v>
      </c>
      <c r="F352" s="230">
        <f t="shared" si="84"/>
        <v>0</v>
      </c>
      <c r="G352" s="230">
        <f t="shared" si="84"/>
        <v>0</v>
      </c>
      <c r="H352" s="230">
        <f t="shared" si="84"/>
        <v>0</v>
      </c>
      <c r="I352" s="230">
        <f t="shared" si="84"/>
        <v>0</v>
      </c>
      <c r="J352" s="231">
        <f t="shared" si="84"/>
        <v>0</v>
      </c>
      <c r="K352" s="230">
        <f t="shared" si="84"/>
        <v>0</v>
      </c>
      <c r="L352" s="230">
        <f t="shared" si="84"/>
        <v>0</v>
      </c>
      <c r="M352" s="230">
        <f t="shared" si="84"/>
        <v>0</v>
      </c>
      <c r="N352" s="230">
        <f t="shared" si="84"/>
        <v>0</v>
      </c>
      <c r="O352" s="230">
        <f t="shared" si="84"/>
        <v>0</v>
      </c>
      <c r="P352" s="230">
        <f t="shared" si="84"/>
        <v>268038.92000000004</v>
      </c>
      <c r="Q352" s="230">
        <f t="shared" si="84"/>
        <v>0</v>
      </c>
      <c r="R352" s="230">
        <f t="shared" si="84"/>
        <v>0</v>
      </c>
      <c r="S352" s="230">
        <f t="shared" si="84"/>
        <v>0</v>
      </c>
      <c r="T352" s="230">
        <f t="shared" si="84"/>
        <v>0</v>
      </c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</row>
    <row r="353" spans="1:43" ht="22.5" customHeight="1" x14ac:dyDescent="0.25">
      <c r="A353" s="234">
        <v>1</v>
      </c>
      <c r="B353" s="235" t="s">
        <v>1311</v>
      </c>
      <c r="C353" s="236">
        <f t="shared" ref="C353:C354" si="85">D353+K353+L353+M353+N353+O353+P353+Q353+R353+S353+T353</f>
        <v>133310.42000000001</v>
      </c>
      <c r="D353" s="236">
        <f t="shared" ref="D353:D354" si="86">SUM(E353:I353)</f>
        <v>0</v>
      </c>
      <c r="E353" s="236">
        <v>0</v>
      </c>
      <c r="F353" s="236">
        <v>0</v>
      </c>
      <c r="G353" s="236">
        <v>0</v>
      </c>
      <c r="H353" s="236">
        <v>0</v>
      </c>
      <c r="I353" s="236">
        <v>0</v>
      </c>
      <c r="J353" s="237">
        <v>0</v>
      </c>
      <c r="K353" s="236">
        <v>0</v>
      </c>
      <c r="L353" s="236">
        <v>0</v>
      </c>
      <c r="M353" s="236">
        <v>0</v>
      </c>
      <c r="N353" s="236">
        <v>0</v>
      </c>
      <c r="O353" s="236">
        <v>0</v>
      </c>
      <c r="P353" s="236">
        <v>133310.42000000001</v>
      </c>
      <c r="Q353" s="236">
        <v>0</v>
      </c>
      <c r="R353" s="236">
        <v>0</v>
      </c>
      <c r="S353" s="236">
        <v>0</v>
      </c>
      <c r="T353" s="236">
        <v>0</v>
      </c>
    </row>
    <row r="354" spans="1:43" ht="21.75" customHeight="1" x14ac:dyDescent="0.25">
      <c r="A354" s="234">
        <v>2</v>
      </c>
      <c r="B354" s="235" t="s">
        <v>1312</v>
      </c>
      <c r="C354" s="236">
        <f t="shared" si="85"/>
        <v>134728.5</v>
      </c>
      <c r="D354" s="236">
        <f t="shared" si="86"/>
        <v>0</v>
      </c>
      <c r="E354" s="236">
        <v>0</v>
      </c>
      <c r="F354" s="236">
        <v>0</v>
      </c>
      <c r="G354" s="236">
        <v>0</v>
      </c>
      <c r="H354" s="236">
        <v>0</v>
      </c>
      <c r="I354" s="236">
        <v>0</v>
      </c>
      <c r="J354" s="237">
        <v>0</v>
      </c>
      <c r="K354" s="236">
        <v>0</v>
      </c>
      <c r="L354" s="236">
        <v>0</v>
      </c>
      <c r="M354" s="236">
        <v>0</v>
      </c>
      <c r="N354" s="236">
        <v>0</v>
      </c>
      <c r="O354" s="236">
        <v>0</v>
      </c>
      <c r="P354" s="236">
        <v>134728.5</v>
      </c>
      <c r="Q354" s="236">
        <v>0</v>
      </c>
      <c r="R354" s="236">
        <v>0</v>
      </c>
      <c r="S354" s="236">
        <v>0</v>
      </c>
      <c r="T354" s="236">
        <v>0</v>
      </c>
    </row>
    <row r="355" spans="1:43" s="15" customFormat="1" ht="30" customHeight="1" x14ac:dyDescent="0.25">
      <c r="A355" s="343" t="s">
        <v>444</v>
      </c>
      <c r="B355" s="343"/>
      <c r="C355" s="230">
        <f>C356+C360+C367</f>
        <v>26301443.139999993</v>
      </c>
      <c r="D355" s="230">
        <f t="shared" ref="D355:T355" si="87">D356+D360+D367</f>
        <v>8372563.1999999993</v>
      </c>
      <c r="E355" s="230">
        <f t="shared" si="87"/>
        <v>2606440.7999999998</v>
      </c>
      <c r="F355" s="230">
        <f t="shared" si="87"/>
        <v>5331495.5999999996</v>
      </c>
      <c r="G355" s="230">
        <f t="shared" si="87"/>
        <v>0</v>
      </c>
      <c r="H355" s="230">
        <f t="shared" si="87"/>
        <v>0</v>
      </c>
      <c r="I355" s="230">
        <f t="shared" si="87"/>
        <v>434626.8</v>
      </c>
      <c r="J355" s="231">
        <f t="shared" si="87"/>
        <v>0</v>
      </c>
      <c r="K355" s="230">
        <f t="shared" si="87"/>
        <v>0</v>
      </c>
      <c r="L355" s="230">
        <f t="shared" si="87"/>
        <v>5957967.5999999996</v>
      </c>
      <c r="M355" s="230">
        <f t="shared" si="87"/>
        <v>0</v>
      </c>
      <c r="N355" s="230">
        <f t="shared" si="87"/>
        <v>807993.6</v>
      </c>
      <c r="O355" s="230">
        <f t="shared" si="87"/>
        <v>0</v>
      </c>
      <c r="P355" s="230">
        <f t="shared" si="87"/>
        <v>790766.57</v>
      </c>
      <c r="Q355" s="230">
        <f t="shared" si="87"/>
        <v>0</v>
      </c>
      <c r="R355" s="230">
        <f t="shared" si="87"/>
        <v>0</v>
      </c>
      <c r="S355" s="230">
        <f t="shared" si="87"/>
        <v>10372152.17</v>
      </c>
      <c r="T355" s="230">
        <f t="shared" si="87"/>
        <v>0</v>
      </c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</row>
    <row r="356" spans="1:43" s="15" customFormat="1" ht="30" customHeight="1" x14ac:dyDescent="0.25">
      <c r="A356" s="343" t="s">
        <v>445</v>
      </c>
      <c r="B356" s="343"/>
      <c r="C356" s="230">
        <f>SUM(C357:C359)</f>
        <v>11349446.059999999</v>
      </c>
      <c r="D356" s="230">
        <f t="shared" ref="D356:T356" si="88">SUM(D357:D359)</f>
        <v>5157393.5999999996</v>
      </c>
      <c r="E356" s="230">
        <f t="shared" si="88"/>
        <v>0</v>
      </c>
      <c r="F356" s="230">
        <f t="shared" si="88"/>
        <v>5157393.5999999996</v>
      </c>
      <c r="G356" s="230">
        <f t="shared" si="88"/>
        <v>0</v>
      </c>
      <c r="H356" s="230">
        <f t="shared" si="88"/>
        <v>0</v>
      </c>
      <c r="I356" s="230">
        <f t="shared" si="88"/>
        <v>0</v>
      </c>
      <c r="J356" s="231">
        <f t="shared" si="88"/>
        <v>0</v>
      </c>
      <c r="K356" s="230">
        <f t="shared" si="88"/>
        <v>0</v>
      </c>
      <c r="L356" s="230">
        <f t="shared" si="88"/>
        <v>5957967.5999999996</v>
      </c>
      <c r="M356" s="230">
        <f t="shared" si="88"/>
        <v>0</v>
      </c>
      <c r="N356" s="230">
        <f t="shared" si="88"/>
        <v>0</v>
      </c>
      <c r="O356" s="230">
        <f t="shared" si="88"/>
        <v>0</v>
      </c>
      <c r="P356" s="230">
        <f t="shared" si="88"/>
        <v>234084.86</v>
      </c>
      <c r="Q356" s="230">
        <f t="shared" si="88"/>
        <v>0</v>
      </c>
      <c r="R356" s="230">
        <f t="shared" si="88"/>
        <v>0</v>
      </c>
      <c r="S356" s="230">
        <f t="shared" si="88"/>
        <v>0</v>
      </c>
      <c r="T356" s="230">
        <f t="shared" si="88"/>
        <v>0</v>
      </c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</row>
    <row r="357" spans="1:43" ht="22.5" customHeight="1" x14ac:dyDescent="0.25">
      <c r="A357" s="234">
        <v>1</v>
      </c>
      <c r="B357" s="235" t="s">
        <v>446</v>
      </c>
      <c r="C357" s="236">
        <f t="shared" ref="C357:C359" si="89">D357+K357+L357+M357+N357+O357+P357+Q357+R357+S357+T357</f>
        <v>2632053.6</v>
      </c>
      <c r="D357" s="236">
        <f t="shared" ref="D357:D359" si="90">SUM(E357:I357)</f>
        <v>2632053.6</v>
      </c>
      <c r="E357" s="236">
        <v>0</v>
      </c>
      <c r="F357" s="236">
        <v>2632053.6</v>
      </c>
      <c r="G357" s="236">
        <v>0</v>
      </c>
      <c r="H357" s="236">
        <v>0</v>
      </c>
      <c r="I357" s="236">
        <v>0</v>
      </c>
      <c r="J357" s="237">
        <v>0</v>
      </c>
      <c r="K357" s="236">
        <v>0</v>
      </c>
      <c r="L357" s="236">
        <v>0</v>
      </c>
      <c r="M357" s="236">
        <v>0</v>
      </c>
      <c r="N357" s="236">
        <v>0</v>
      </c>
      <c r="O357" s="236">
        <v>0</v>
      </c>
      <c r="P357" s="236">
        <v>0</v>
      </c>
      <c r="Q357" s="236">
        <v>0</v>
      </c>
      <c r="R357" s="236">
        <v>0</v>
      </c>
      <c r="S357" s="236">
        <v>0</v>
      </c>
      <c r="T357" s="236">
        <v>0</v>
      </c>
    </row>
    <row r="358" spans="1:43" ht="22.5" customHeight="1" x14ac:dyDescent="0.25">
      <c r="A358" s="234">
        <v>2</v>
      </c>
      <c r="B358" s="235" t="s">
        <v>447</v>
      </c>
      <c r="C358" s="236">
        <f t="shared" si="89"/>
        <v>2525340</v>
      </c>
      <c r="D358" s="236">
        <f t="shared" si="90"/>
        <v>2525340</v>
      </c>
      <c r="E358" s="236">
        <v>0</v>
      </c>
      <c r="F358" s="236">
        <v>2525340</v>
      </c>
      <c r="G358" s="236">
        <v>0</v>
      </c>
      <c r="H358" s="236">
        <v>0</v>
      </c>
      <c r="I358" s="236">
        <v>0</v>
      </c>
      <c r="J358" s="237">
        <v>0</v>
      </c>
      <c r="K358" s="236">
        <v>0</v>
      </c>
      <c r="L358" s="236">
        <v>0</v>
      </c>
      <c r="M358" s="236">
        <v>0</v>
      </c>
      <c r="N358" s="236">
        <v>0</v>
      </c>
      <c r="O358" s="236">
        <v>0</v>
      </c>
      <c r="P358" s="236">
        <v>0</v>
      </c>
      <c r="Q358" s="236">
        <v>0</v>
      </c>
      <c r="R358" s="236">
        <v>0</v>
      </c>
      <c r="S358" s="236">
        <v>0</v>
      </c>
      <c r="T358" s="236">
        <v>0</v>
      </c>
    </row>
    <row r="359" spans="1:43" ht="22.5" customHeight="1" x14ac:dyDescent="0.25">
      <c r="A359" s="234">
        <v>3</v>
      </c>
      <c r="B359" s="235" t="s">
        <v>1313</v>
      </c>
      <c r="C359" s="236">
        <f t="shared" si="89"/>
        <v>6192052.46</v>
      </c>
      <c r="D359" s="236">
        <f t="shared" si="90"/>
        <v>0</v>
      </c>
      <c r="E359" s="236">
        <v>0</v>
      </c>
      <c r="F359" s="236">
        <v>0</v>
      </c>
      <c r="G359" s="236">
        <v>0</v>
      </c>
      <c r="H359" s="236">
        <v>0</v>
      </c>
      <c r="I359" s="236">
        <v>0</v>
      </c>
      <c r="J359" s="237">
        <v>0</v>
      </c>
      <c r="K359" s="236">
        <v>0</v>
      </c>
      <c r="L359" s="236">
        <v>5957967.5999999996</v>
      </c>
      <c r="M359" s="236">
        <v>0</v>
      </c>
      <c r="N359" s="236">
        <v>0</v>
      </c>
      <c r="O359" s="236">
        <v>0</v>
      </c>
      <c r="P359" s="236">
        <v>234084.86</v>
      </c>
      <c r="Q359" s="236">
        <v>0</v>
      </c>
      <c r="R359" s="236">
        <v>0</v>
      </c>
      <c r="S359" s="236">
        <v>0</v>
      </c>
      <c r="T359" s="236">
        <v>0</v>
      </c>
    </row>
    <row r="360" spans="1:43" s="15" customFormat="1" ht="30.75" customHeight="1" x14ac:dyDescent="0.25">
      <c r="A360" s="343" t="s">
        <v>449</v>
      </c>
      <c r="B360" s="343"/>
      <c r="C360" s="230">
        <f>SUM(C361:C366)</f>
        <v>10324771.179999998</v>
      </c>
      <c r="D360" s="230">
        <f t="shared" ref="D360:T360" si="91">SUM(D361:D366)</f>
        <v>3215169.6</v>
      </c>
      <c r="E360" s="230">
        <f t="shared" si="91"/>
        <v>2606440.7999999998</v>
      </c>
      <c r="F360" s="230">
        <f t="shared" si="91"/>
        <v>174102</v>
      </c>
      <c r="G360" s="230">
        <f t="shared" si="91"/>
        <v>0</v>
      </c>
      <c r="H360" s="230">
        <f t="shared" si="91"/>
        <v>0</v>
      </c>
      <c r="I360" s="230">
        <f t="shared" si="91"/>
        <v>434626.8</v>
      </c>
      <c r="J360" s="231">
        <f t="shared" si="91"/>
        <v>0</v>
      </c>
      <c r="K360" s="230">
        <f t="shared" si="91"/>
        <v>0</v>
      </c>
      <c r="L360" s="230">
        <f t="shared" si="91"/>
        <v>0</v>
      </c>
      <c r="M360" s="230">
        <f t="shared" si="91"/>
        <v>0</v>
      </c>
      <c r="N360" s="230">
        <f t="shared" si="91"/>
        <v>807993.6</v>
      </c>
      <c r="O360" s="230">
        <f t="shared" si="91"/>
        <v>0</v>
      </c>
      <c r="P360" s="230">
        <f t="shared" si="91"/>
        <v>556681.71</v>
      </c>
      <c r="Q360" s="230">
        <f t="shared" si="91"/>
        <v>0</v>
      </c>
      <c r="R360" s="230">
        <f t="shared" si="91"/>
        <v>0</v>
      </c>
      <c r="S360" s="230">
        <f t="shared" si="91"/>
        <v>5744926.2699999996</v>
      </c>
      <c r="T360" s="230">
        <f t="shared" si="91"/>
        <v>0</v>
      </c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</row>
    <row r="361" spans="1:43" ht="22.5" customHeight="1" x14ac:dyDescent="0.25">
      <c r="A361" s="234">
        <v>1</v>
      </c>
      <c r="B361" s="235" t="s">
        <v>1314</v>
      </c>
      <c r="C361" s="236">
        <f t="shared" ref="C361:C366" si="92">D361+K361+L361+M361+N361+O361+P361+Q361+R361+S361+T361</f>
        <v>6024374.4699999997</v>
      </c>
      <c r="D361" s="236">
        <f t="shared" ref="D361:D366" si="93">SUM(E361:I361)</f>
        <v>0</v>
      </c>
      <c r="E361" s="236">
        <v>0</v>
      </c>
      <c r="F361" s="236">
        <v>0</v>
      </c>
      <c r="G361" s="236">
        <v>0</v>
      </c>
      <c r="H361" s="236">
        <v>0</v>
      </c>
      <c r="I361" s="236">
        <v>0</v>
      </c>
      <c r="J361" s="237">
        <v>0</v>
      </c>
      <c r="K361" s="236">
        <v>0</v>
      </c>
      <c r="L361" s="236">
        <v>0</v>
      </c>
      <c r="M361" s="236">
        <v>0</v>
      </c>
      <c r="N361" s="236">
        <v>0</v>
      </c>
      <c r="O361" s="236">
        <v>0</v>
      </c>
      <c r="P361" s="236">
        <v>279448.2</v>
      </c>
      <c r="Q361" s="236">
        <v>0</v>
      </c>
      <c r="R361" s="236">
        <v>0</v>
      </c>
      <c r="S361" s="236">
        <v>5744926.2699999996</v>
      </c>
      <c r="T361" s="236">
        <v>0</v>
      </c>
    </row>
    <row r="362" spans="1:43" ht="22.5" customHeight="1" x14ac:dyDescent="0.25">
      <c r="A362" s="234">
        <v>2</v>
      </c>
      <c r="B362" s="235" t="s">
        <v>451</v>
      </c>
      <c r="C362" s="236">
        <f t="shared" si="92"/>
        <v>299001.59999999998</v>
      </c>
      <c r="D362" s="236">
        <f t="shared" si="93"/>
        <v>299001.59999999998</v>
      </c>
      <c r="E362" s="236">
        <v>299001.59999999998</v>
      </c>
      <c r="F362" s="236">
        <v>0</v>
      </c>
      <c r="G362" s="236">
        <v>0</v>
      </c>
      <c r="H362" s="236">
        <v>0</v>
      </c>
      <c r="I362" s="236">
        <v>0</v>
      </c>
      <c r="J362" s="237">
        <v>0</v>
      </c>
      <c r="K362" s="236">
        <v>0</v>
      </c>
      <c r="L362" s="236">
        <v>0</v>
      </c>
      <c r="M362" s="236">
        <v>0</v>
      </c>
      <c r="N362" s="236">
        <v>0</v>
      </c>
      <c r="O362" s="236">
        <v>0</v>
      </c>
      <c r="P362" s="236">
        <v>0</v>
      </c>
      <c r="Q362" s="236">
        <v>0</v>
      </c>
      <c r="R362" s="236">
        <v>0</v>
      </c>
      <c r="S362" s="236">
        <v>0</v>
      </c>
      <c r="T362" s="236">
        <v>0</v>
      </c>
    </row>
    <row r="363" spans="1:43" ht="22.5" customHeight="1" x14ac:dyDescent="0.25">
      <c r="A363" s="234">
        <v>3</v>
      </c>
      <c r="B363" s="235" t="s">
        <v>452</v>
      </c>
      <c r="C363" s="236">
        <f t="shared" si="92"/>
        <v>677985.6</v>
      </c>
      <c r="D363" s="236">
        <f t="shared" si="93"/>
        <v>677985.6</v>
      </c>
      <c r="E363" s="236">
        <v>243358.8</v>
      </c>
      <c r="F363" s="236">
        <v>0</v>
      </c>
      <c r="G363" s="236">
        <v>0</v>
      </c>
      <c r="H363" s="236">
        <v>0</v>
      </c>
      <c r="I363" s="236">
        <v>434626.8</v>
      </c>
      <c r="J363" s="237">
        <v>0</v>
      </c>
      <c r="K363" s="236">
        <v>0</v>
      </c>
      <c r="L363" s="236">
        <v>0</v>
      </c>
      <c r="M363" s="236">
        <v>0</v>
      </c>
      <c r="N363" s="236">
        <v>0</v>
      </c>
      <c r="O363" s="236">
        <v>0</v>
      </c>
      <c r="P363" s="236">
        <v>0</v>
      </c>
      <c r="Q363" s="236">
        <v>0</v>
      </c>
      <c r="R363" s="236">
        <v>0</v>
      </c>
      <c r="S363" s="236">
        <v>0</v>
      </c>
      <c r="T363" s="236">
        <v>0</v>
      </c>
    </row>
    <row r="364" spans="1:43" ht="22.5" customHeight="1" x14ac:dyDescent="0.25">
      <c r="A364" s="234">
        <v>4</v>
      </c>
      <c r="B364" s="235" t="s">
        <v>453</v>
      </c>
      <c r="C364" s="236">
        <f t="shared" si="92"/>
        <v>1126682.3999999999</v>
      </c>
      <c r="D364" s="236">
        <f t="shared" si="93"/>
        <v>318688.8</v>
      </c>
      <c r="E364" s="236">
        <v>318688.8</v>
      </c>
      <c r="F364" s="236">
        <v>0</v>
      </c>
      <c r="G364" s="236">
        <v>0</v>
      </c>
      <c r="H364" s="236">
        <v>0</v>
      </c>
      <c r="I364" s="236">
        <v>0</v>
      </c>
      <c r="J364" s="237">
        <v>0</v>
      </c>
      <c r="K364" s="236">
        <v>0</v>
      </c>
      <c r="L364" s="236">
        <v>0</v>
      </c>
      <c r="M364" s="236">
        <v>0</v>
      </c>
      <c r="N364" s="236">
        <v>807993.6</v>
      </c>
      <c r="O364" s="236">
        <v>0</v>
      </c>
      <c r="P364" s="236">
        <v>0</v>
      </c>
      <c r="Q364" s="236">
        <v>0</v>
      </c>
      <c r="R364" s="236">
        <v>0</v>
      </c>
      <c r="S364" s="236">
        <v>0</v>
      </c>
      <c r="T364" s="236">
        <v>0</v>
      </c>
    </row>
    <row r="365" spans="1:43" ht="22.5" customHeight="1" x14ac:dyDescent="0.25">
      <c r="A365" s="234">
        <v>5</v>
      </c>
      <c r="B365" s="235" t="s">
        <v>1315</v>
      </c>
      <c r="C365" s="236">
        <f t="shared" si="92"/>
        <v>1887352.28</v>
      </c>
      <c r="D365" s="236">
        <f t="shared" si="93"/>
        <v>1745391.6</v>
      </c>
      <c r="E365" s="236">
        <v>1745391.6</v>
      </c>
      <c r="F365" s="236">
        <v>0</v>
      </c>
      <c r="G365" s="236">
        <v>0</v>
      </c>
      <c r="H365" s="236">
        <v>0</v>
      </c>
      <c r="I365" s="236">
        <v>0</v>
      </c>
      <c r="J365" s="237">
        <v>0</v>
      </c>
      <c r="K365" s="236">
        <v>0</v>
      </c>
      <c r="L365" s="236">
        <v>0</v>
      </c>
      <c r="M365" s="236">
        <v>0</v>
      </c>
      <c r="N365" s="236">
        <v>0</v>
      </c>
      <c r="O365" s="236">
        <v>0</v>
      </c>
      <c r="P365" s="236">
        <v>141960.68</v>
      </c>
      <c r="Q365" s="236">
        <v>0</v>
      </c>
      <c r="R365" s="236">
        <v>0</v>
      </c>
      <c r="S365" s="236">
        <v>0</v>
      </c>
      <c r="T365" s="236">
        <v>0</v>
      </c>
    </row>
    <row r="366" spans="1:43" ht="22.5" customHeight="1" x14ac:dyDescent="0.25">
      <c r="A366" s="234">
        <v>6</v>
      </c>
      <c r="B366" s="235" t="s">
        <v>1316</v>
      </c>
      <c r="C366" s="236">
        <f t="shared" si="92"/>
        <v>309374.82999999996</v>
      </c>
      <c r="D366" s="236">
        <f t="shared" si="93"/>
        <v>174102</v>
      </c>
      <c r="E366" s="236">
        <v>0</v>
      </c>
      <c r="F366" s="236">
        <v>174102</v>
      </c>
      <c r="G366" s="236">
        <v>0</v>
      </c>
      <c r="H366" s="236">
        <v>0</v>
      </c>
      <c r="I366" s="236">
        <v>0</v>
      </c>
      <c r="J366" s="237">
        <v>0</v>
      </c>
      <c r="K366" s="236">
        <v>0</v>
      </c>
      <c r="L366" s="236">
        <v>0</v>
      </c>
      <c r="M366" s="236">
        <v>0</v>
      </c>
      <c r="N366" s="236">
        <v>0</v>
      </c>
      <c r="O366" s="236">
        <v>0</v>
      </c>
      <c r="P366" s="236">
        <v>135272.82999999999</v>
      </c>
      <c r="Q366" s="236">
        <v>0</v>
      </c>
      <c r="R366" s="236">
        <v>0</v>
      </c>
      <c r="S366" s="236">
        <v>0</v>
      </c>
      <c r="T366" s="236">
        <v>0</v>
      </c>
    </row>
    <row r="367" spans="1:43" s="15" customFormat="1" ht="30" customHeight="1" x14ac:dyDescent="0.25">
      <c r="A367" s="343" t="s">
        <v>457</v>
      </c>
      <c r="B367" s="343"/>
      <c r="C367" s="230">
        <f>C368</f>
        <v>4627225.9000000004</v>
      </c>
      <c r="D367" s="230">
        <f t="shared" ref="D367:T367" si="94">D368</f>
        <v>0</v>
      </c>
      <c r="E367" s="230">
        <f t="shared" si="94"/>
        <v>0</v>
      </c>
      <c r="F367" s="230">
        <f t="shared" si="94"/>
        <v>0</v>
      </c>
      <c r="G367" s="230">
        <f t="shared" si="94"/>
        <v>0</v>
      </c>
      <c r="H367" s="230">
        <f t="shared" si="94"/>
        <v>0</v>
      </c>
      <c r="I367" s="230">
        <f t="shared" si="94"/>
        <v>0</v>
      </c>
      <c r="J367" s="231">
        <f t="shared" si="94"/>
        <v>0</v>
      </c>
      <c r="K367" s="230">
        <f t="shared" si="94"/>
        <v>0</v>
      </c>
      <c r="L367" s="230">
        <f t="shared" si="94"/>
        <v>0</v>
      </c>
      <c r="M367" s="230">
        <f t="shared" si="94"/>
        <v>0</v>
      </c>
      <c r="N367" s="230">
        <f t="shared" si="94"/>
        <v>0</v>
      </c>
      <c r="O367" s="230">
        <f t="shared" si="94"/>
        <v>0</v>
      </c>
      <c r="P367" s="230">
        <f t="shared" si="94"/>
        <v>0</v>
      </c>
      <c r="Q367" s="230">
        <f t="shared" si="94"/>
        <v>0</v>
      </c>
      <c r="R367" s="230">
        <f t="shared" si="94"/>
        <v>0</v>
      </c>
      <c r="S367" s="230">
        <f t="shared" si="94"/>
        <v>4627225.9000000004</v>
      </c>
      <c r="T367" s="230">
        <f t="shared" si="94"/>
        <v>0</v>
      </c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</row>
    <row r="368" spans="1:43" ht="33" customHeight="1" x14ac:dyDescent="0.25">
      <c r="A368" s="234">
        <v>1</v>
      </c>
      <c r="B368" s="235" t="s">
        <v>1317</v>
      </c>
      <c r="C368" s="236">
        <f>D368+K368+L368+M368+N368+O368+P368+Q368+R368+S368+T368</f>
        <v>4627225.9000000004</v>
      </c>
      <c r="D368" s="236">
        <f>SUM(E368:I368)</f>
        <v>0</v>
      </c>
      <c r="E368" s="236">
        <v>0</v>
      </c>
      <c r="F368" s="236">
        <v>0</v>
      </c>
      <c r="G368" s="236">
        <v>0</v>
      </c>
      <c r="H368" s="236">
        <v>0</v>
      </c>
      <c r="I368" s="236">
        <v>0</v>
      </c>
      <c r="J368" s="237">
        <v>0</v>
      </c>
      <c r="K368" s="236">
        <v>0</v>
      </c>
      <c r="L368" s="236">
        <v>0</v>
      </c>
      <c r="M368" s="236">
        <v>0</v>
      </c>
      <c r="N368" s="236">
        <v>0</v>
      </c>
      <c r="O368" s="236">
        <v>0</v>
      </c>
      <c r="P368" s="236">
        <v>0</v>
      </c>
      <c r="Q368" s="236">
        <v>0</v>
      </c>
      <c r="R368" s="236">
        <v>0</v>
      </c>
      <c r="S368" s="236">
        <v>4627225.9000000004</v>
      </c>
      <c r="T368" s="236">
        <v>0</v>
      </c>
    </row>
    <row r="369" spans="1:43" s="15" customFormat="1" ht="35.25" customHeight="1" x14ac:dyDescent="0.25">
      <c r="A369" s="343" t="s">
        <v>459</v>
      </c>
      <c r="B369" s="343"/>
      <c r="C369" s="230">
        <f>C370+C381+C386+C398</f>
        <v>54470836.5</v>
      </c>
      <c r="D369" s="230">
        <f t="shared" ref="D369:T369" si="95">D370+D381+D386+D398</f>
        <v>25233788.980000004</v>
      </c>
      <c r="E369" s="230">
        <f t="shared" si="95"/>
        <v>3205646.85</v>
      </c>
      <c r="F369" s="230">
        <f t="shared" si="95"/>
        <v>17897834.530000001</v>
      </c>
      <c r="G369" s="230">
        <f t="shared" si="95"/>
        <v>2103724</v>
      </c>
      <c r="H369" s="230">
        <f t="shared" si="95"/>
        <v>670194.19999999995</v>
      </c>
      <c r="I369" s="230">
        <f t="shared" si="95"/>
        <v>1356389.4</v>
      </c>
      <c r="J369" s="231">
        <f t="shared" si="95"/>
        <v>0</v>
      </c>
      <c r="K369" s="230">
        <f t="shared" si="95"/>
        <v>0</v>
      </c>
      <c r="L369" s="230">
        <f t="shared" si="95"/>
        <v>9591180</v>
      </c>
      <c r="M369" s="230">
        <f t="shared" si="95"/>
        <v>0</v>
      </c>
      <c r="N369" s="230">
        <f t="shared" si="95"/>
        <v>10847640.6</v>
      </c>
      <c r="O369" s="230">
        <f t="shared" si="95"/>
        <v>0</v>
      </c>
      <c r="P369" s="230">
        <f t="shared" si="95"/>
        <v>2977132.52</v>
      </c>
      <c r="Q369" s="230">
        <f t="shared" si="95"/>
        <v>0</v>
      </c>
      <c r="R369" s="230">
        <f t="shared" si="95"/>
        <v>0</v>
      </c>
      <c r="S369" s="230">
        <f t="shared" si="95"/>
        <v>5821094.4000000004</v>
      </c>
      <c r="T369" s="230">
        <f t="shared" si="95"/>
        <v>0</v>
      </c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</row>
    <row r="370" spans="1:43" s="15" customFormat="1" ht="29.25" customHeight="1" x14ac:dyDescent="0.25">
      <c r="A370" s="343" t="s">
        <v>460</v>
      </c>
      <c r="B370" s="343"/>
      <c r="C370" s="230">
        <f>SUM(C371:C380)</f>
        <v>14824127.130000001</v>
      </c>
      <c r="D370" s="230">
        <f t="shared" ref="D370:T370" si="96">SUM(D371:D380)</f>
        <v>7650646.1300000008</v>
      </c>
      <c r="E370" s="230">
        <f t="shared" si="96"/>
        <v>0</v>
      </c>
      <c r="F370" s="230">
        <f t="shared" si="96"/>
        <v>5859244.1300000008</v>
      </c>
      <c r="G370" s="230">
        <f t="shared" si="96"/>
        <v>1791402</v>
      </c>
      <c r="H370" s="230">
        <f t="shared" si="96"/>
        <v>0</v>
      </c>
      <c r="I370" s="230">
        <f t="shared" si="96"/>
        <v>0</v>
      </c>
      <c r="J370" s="231">
        <f t="shared" si="96"/>
        <v>0</v>
      </c>
      <c r="K370" s="230">
        <f t="shared" si="96"/>
        <v>0</v>
      </c>
      <c r="L370" s="230">
        <f t="shared" si="96"/>
        <v>0</v>
      </c>
      <c r="M370" s="230">
        <f t="shared" si="96"/>
        <v>0</v>
      </c>
      <c r="N370" s="230">
        <f t="shared" si="96"/>
        <v>0</v>
      </c>
      <c r="O370" s="230">
        <f t="shared" si="96"/>
        <v>0</v>
      </c>
      <c r="P370" s="230">
        <f t="shared" si="96"/>
        <v>1352386.6</v>
      </c>
      <c r="Q370" s="230">
        <f t="shared" si="96"/>
        <v>0</v>
      </c>
      <c r="R370" s="230">
        <f t="shared" si="96"/>
        <v>0</v>
      </c>
      <c r="S370" s="230">
        <f t="shared" si="96"/>
        <v>5821094.4000000004</v>
      </c>
      <c r="T370" s="230">
        <f t="shared" si="96"/>
        <v>0</v>
      </c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</row>
    <row r="371" spans="1:43" ht="22.5" customHeight="1" x14ac:dyDescent="0.25">
      <c r="A371" s="234">
        <v>1</v>
      </c>
      <c r="B371" s="235" t="s">
        <v>461</v>
      </c>
      <c r="C371" s="236">
        <f t="shared" ref="C371:C380" si="97">D371+K371+L371+M371+N371+O371+P371+Q371+R371+S371+T371</f>
        <v>1791402</v>
      </c>
      <c r="D371" s="236">
        <f t="shared" ref="D371:D380" si="98">SUM(E371:I371)</f>
        <v>1791402</v>
      </c>
      <c r="E371" s="236">
        <v>0</v>
      </c>
      <c r="F371" s="236">
        <v>0</v>
      </c>
      <c r="G371" s="236">
        <v>1791402</v>
      </c>
      <c r="H371" s="236">
        <v>0</v>
      </c>
      <c r="I371" s="236">
        <v>0</v>
      </c>
      <c r="J371" s="237">
        <v>0</v>
      </c>
      <c r="K371" s="236">
        <v>0</v>
      </c>
      <c r="L371" s="236">
        <v>0</v>
      </c>
      <c r="M371" s="236">
        <v>0</v>
      </c>
      <c r="N371" s="236">
        <v>0</v>
      </c>
      <c r="O371" s="236">
        <v>0</v>
      </c>
      <c r="P371" s="236">
        <v>0</v>
      </c>
      <c r="Q371" s="236">
        <v>0</v>
      </c>
      <c r="R371" s="236">
        <v>0</v>
      </c>
      <c r="S371" s="236">
        <v>0</v>
      </c>
      <c r="T371" s="236">
        <v>0</v>
      </c>
    </row>
    <row r="372" spans="1:43" ht="22.5" customHeight="1" x14ac:dyDescent="0.25">
      <c r="A372" s="234">
        <v>2</v>
      </c>
      <c r="B372" s="235" t="s">
        <v>462</v>
      </c>
      <c r="C372" s="236">
        <f t="shared" si="97"/>
        <v>4243800.53</v>
      </c>
      <c r="D372" s="236">
        <f t="shared" si="98"/>
        <v>4243800.53</v>
      </c>
      <c r="E372" s="236">
        <v>0</v>
      </c>
      <c r="F372" s="236">
        <v>4243800.53</v>
      </c>
      <c r="G372" s="236">
        <v>0</v>
      </c>
      <c r="H372" s="236">
        <v>0</v>
      </c>
      <c r="I372" s="236">
        <v>0</v>
      </c>
      <c r="J372" s="237">
        <v>0</v>
      </c>
      <c r="K372" s="236">
        <v>0</v>
      </c>
      <c r="L372" s="236">
        <v>0</v>
      </c>
      <c r="M372" s="236">
        <v>0</v>
      </c>
      <c r="N372" s="236">
        <v>0</v>
      </c>
      <c r="O372" s="236">
        <v>0</v>
      </c>
      <c r="P372" s="236">
        <v>0</v>
      </c>
      <c r="Q372" s="236">
        <v>0</v>
      </c>
      <c r="R372" s="236">
        <v>0</v>
      </c>
      <c r="S372" s="236">
        <v>0</v>
      </c>
      <c r="T372" s="236">
        <v>0</v>
      </c>
    </row>
    <row r="373" spans="1:43" ht="22.5" customHeight="1" x14ac:dyDescent="0.25">
      <c r="A373" s="234">
        <v>3</v>
      </c>
      <c r="B373" s="235" t="s">
        <v>1318</v>
      </c>
      <c r="C373" s="236">
        <f t="shared" si="97"/>
        <v>10536.32</v>
      </c>
      <c r="D373" s="236">
        <f t="shared" si="98"/>
        <v>0</v>
      </c>
      <c r="E373" s="236">
        <v>0</v>
      </c>
      <c r="F373" s="236">
        <v>0</v>
      </c>
      <c r="G373" s="236">
        <v>0</v>
      </c>
      <c r="H373" s="236">
        <v>0</v>
      </c>
      <c r="I373" s="236">
        <v>0</v>
      </c>
      <c r="J373" s="237">
        <v>0</v>
      </c>
      <c r="K373" s="236">
        <v>0</v>
      </c>
      <c r="L373" s="236">
        <v>0</v>
      </c>
      <c r="M373" s="236">
        <v>0</v>
      </c>
      <c r="N373" s="236">
        <v>0</v>
      </c>
      <c r="O373" s="236">
        <v>0</v>
      </c>
      <c r="P373" s="236">
        <v>10536.32</v>
      </c>
      <c r="Q373" s="236">
        <v>0</v>
      </c>
      <c r="R373" s="236">
        <v>0</v>
      </c>
      <c r="S373" s="236">
        <v>0</v>
      </c>
      <c r="T373" s="236">
        <v>0</v>
      </c>
    </row>
    <row r="374" spans="1:43" ht="22.5" customHeight="1" x14ac:dyDescent="0.25">
      <c r="A374" s="234">
        <v>4</v>
      </c>
      <c r="B374" s="235" t="s">
        <v>1319</v>
      </c>
      <c r="C374" s="236">
        <f t="shared" si="97"/>
        <v>246533.78</v>
      </c>
      <c r="D374" s="236">
        <f t="shared" si="98"/>
        <v>0</v>
      </c>
      <c r="E374" s="236">
        <v>0</v>
      </c>
      <c r="F374" s="236">
        <v>0</v>
      </c>
      <c r="G374" s="236">
        <v>0</v>
      </c>
      <c r="H374" s="236">
        <v>0</v>
      </c>
      <c r="I374" s="236">
        <v>0</v>
      </c>
      <c r="J374" s="237">
        <v>0</v>
      </c>
      <c r="K374" s="236">
        <v>0</v>
      </c>
      <c r="L374" s="236">
        <v>0</v>
      </c>
      <c r="M374" s="236">
        <v>0</v>
      </c>
      <c r="N374" s="236">
        <v>0</v>
      </c>
      <c r="O374" s="236">
        <v>0</v>
      </c>
      <c r="P374" s="236">
        <v>246533.78</v>
      </c>
      <c r="Q374" s="236">
        <v>0</v>
      </c>
      <c r="R374" s="236">
        <v>0</v>
      </c>
      <c r="S374" s="236">
        <v>0</v>
      </c>
      <c r="T374" s="236">
        <v>0</v>
      </c>
    </row>
    <row r="375" spans="1:43" ht="24.75" customHeight="1" x14ac:dyDescent="0.25">
      <c r="A375" s="234">
        <v>5</v>
      </c>
      <c r="B375" s="235" t="s">
        <v>465</v>
      </c>
      <c r="C375" s="236">
        <f t="shared" si="97"/>
        <v>1615443.6</v>
      </c>
      <c r="D375" s="236">
        <f t="shared" si="98"/>
        <v>1615443.6</v>
      </c>
      <c r="E375" s="236">
        <v>0</v>
      </c>
      <c r="F375" s="236">
        <v>1615443.6</v>
      </c>
      <c r="G375" s="236">
        <v>0</v>
      </c>
      <c r="H375" s="236">
        <v>0</v>
      </c>
      <c r="I375" s="236">
        <v>0</v>
      </c>
      <c r="J375" s="237">
        <v>0</v>
      </c>
      <c r="K375" s="236">
        <v>0</v>
      </c>
      <c r="L375" s="236">
        <v>0</v>
      </c>
      <c r="M375" s="236">
        <v>0</v>
      </c>
      <c r="N375" s="236">
        <v>0</v>
      </c>
      <c r="O375" s="236">
        <v>0</v>
      </c>
      <c r="P375" s="236">
        <v>0</v>
      </c>
      <c r="Q375" s="236">
        <v>0</v>
      </c>
      <c r="R375" s="236">
        <v>0</v>
      </c>
      <c r="S375" s="236">
        <v>0</v>
      </c>
      <c r="T375" s="236">
        <v>0</v>
      </c>
    </row>
    <row r="376" spans="1:43" ht="22.5" customHeight="1" x14ac:dyDescent="0.25">
      <c r="A376" s="234">
        <v>6</v>
      </c>
      <c r="B376" s="235" t="s">
        <v>1320</v>
      </c>
      <c r="C376" s="236">
        <f t="shared" si="97"/>
        <v>253798.48</v>
      </c>
      <c r="D376" s="236">
        <f t="shared" si="98"/>
        <v>0</v>
      </c>
      <c r="E376" s="236">
        <v>0</v>
      </c>
      <c r="F376" s="236">
        <v>0</v>
      </c>
      <c r="G376" s="236">
        <v>0</v>
      </c>
      <c r="H376" s="236">
        <v>0</v>
      </c>
      <c r="I376" s="236">
        <v>0</v>
      </c>
      <c r="J376" s="237">
        <v>0</v>
      </c>
      <c r="K376" s="236">
        <v>0</v>
      </c>
      <c r="L376" s="236">
        <v>0</v>
      </c>
      <c r="M376" s="236">
        <v>0</v>
      </c>
      <c r="N376" s="236">
        <v>0</v>
      </c>
      <c r="O376" s="236">
        <v>0</v>
      </c>
      <c r="P376" s="236">
        <v>253798.48</v>
      </c>
      <c r="Q376" s="236">
        <v>0</v>
      </c>
      <c r="R376" s="236">
        <v>0</v>
      </c>
      <c r="S376" s="236">
        <v>0</v>
      </c>
      <c r="T376" s="236">
        <v>0</v>
      </c>
    </row>
    <row r="377" spans="1:43" ht="22.5" customHeight="1" x14ac:dyDescent="0.25">
      <c r="A377" s="234">
        <v>7</v>
      </c>
      <c r="B377" s="235" t="s">
        <v>1321</v>
      </c>
      <c r="C377" s="236">
        <f t="shared" si="97"/>
        <v>265933.75</v>
      </c>
      <c r="D377" s="236">
        <f t="shared" si="98"/>
        <v>0</v>
      </c>
      <c r="E377" s="236">
        <v>0</v>
      </c>
      <c r="F377" s="236">
        <v>0</v>
      </c>
      <c r="G377" s="236">
        <v>0</v>
      </c>
      <c r="H377" s="236">
        <v>0</v>
      </c>
      <c r="I377" s="236">
        <v>0</v>
      </c>
      <c r="J377" s="237">
        <v>0</v>
      </c>
      <c r="K377" s="236">
        <v>0</v>
      </c>
      <c r="L377" s="236">
        <v>0</v>
      </c>
      <c r="M377" s="236">
        <v>0</v>
      </c>
      <c r="N377" s="236">
        <v>0</v>
      </c>
      <c r="O377" s="236">
        <v>0</v>
      </c>
      <c r="P377" s="236">
        <v>265933.75</v>
      </c>
      <c r="Q377" s="236">
        <v>0</v>
      </c>
      <c r="R377" s="236">
        <v>0</v>
      </c>
      <c r="S377" s="236">
        <v>0</v>
      </c>
      <c r="T377" s="236">
        <v>0</v>
      </c>
    </row>
    <row r="378" spans="1:43" ht="22.5" customHeight="1" x14ac:dyDescent="0.25">
      <c r="A378" s="234">
        <v>8</v>
      </c>
      <c r="B378" s="235" t="s">
        <v>1322</v>
      </c>
      <c r="C378" s="236">
        <f t="shared" si="97"/>
        <v>233001.93</v>
      </c>
      <c r="D378" s="236">
        <f t="shared" si="98"/>
        <v>0</v>
      </c>
      <c r="E378" s="236">
        <v>0</v>
      </c>
      <c r="F378" s="236">
        <v>0</v>
      </c>
      <c r="G378" s="236">
        <v>0</v>
      </c>
      <c r="H378" s="236">
        <v>0</v>
      </c>
      <c r="I378" s="236">
        <v>0</v>
      </c>
      <c r="J378" s="237">
        <v>0</v>
      </c>
      <c r="K378" s="236">
        <v>0</v>
      </c>
      <c r="L378" s="236">
        <v>0</v>
      </c>
      <c r="M378" s="236">
        <v>0</v>
      </c>
      <c r="N378" s="236">
        <v>0</v>
      </c>
      <c r="O378" s="236">
        <v>0</v>
      </c>
      <c r="P378" s="236">
        <v>233001.93</v>
      </c>
      <c r="Q378" s="236">
        <v>0</v>
      </c>
      <c r="R378" s="236">
        <v>0</v>
      </c>
      <c r="S378" s="236">
        <v>0</v>
      </c>
      <c r="T378" s="236">
        <v>0</v>
      </c>
    </row>
    <row r="379" spans="1:43" ht="22.5" customHeight="1" x14ac:dyDescent="0.25">
      <c r="A379" s="234">
        <v>9</v>
      </c>
      <c r="B379" s="235" t="s">
        <v>1323</v>
      </c>
      <c r="C379" s="236">
        <f t="shared" si="97"/>
        <v>6032397.9800000004</v>
      </c>
      <c r="D379" s="236">
        <f t="shared" si="98"/>
        <v>0</v>
      </c>
      <c r="E379" s="236">
        <v>0</v>
      </c>
      <c r="F379" s="236">
        <v>0</v>
      </c>
      <c r="G379" s="236">
        <v>0</v>
      </c>
      <c r="H379" s="236">
        <v>0</v>
      </c>
      <c r="I379" s="236">
        <v>0</v>
      </c>
      <c r="J379" s="237">
        <v>0</v>
      </c>
      <c r="K379" s="236">
        <v>0</v>
      </c>
      <c r="L379" s="236">
        <v>0</v>
      </c>
      <c r="M379" s="236">
        <v>0</v>
      </c>
      <c r="N379" s="236">
        <v>0</v>
      </c>
      <c r="O379" s="236">
        <v>0</v>
      </c>
      <c r="P379" s="236">
        <v>211303.58</v>
      </c>
      <c r="Q379" s="236">
        <v>0</v>
      </c>
      <c r="R379" s="236">
        <v>0</v>
      </c>
      <c r="S379" s="236">
        <v>5821094.4000000004</v>
      </c>
      <c r="T379" s="236">
        <v>0</v>
      </c>
    </row>
    <row r="380" spans="1:43" ht="22.5" customHeight="1" x14ac:dyDescent="0.25">
      <c r="A380" s="234">
        <v>10</v>
      </c>
      <c r="B380" s="235" t="s">
        <v>1324</v>
      </c>
      <c r="C380" s="236">
        <f t="shared" si="97"/>
        <v>131278.76</v>
      </c>
      <c r="D380" s="236">
        <f t="shared" si="98"/>
        <v>0</v>
      </c>
      <c r="E380" s="236">
        <v>0</v>
      </c>
      <c r="F380" s="236">
        <v>0</v>
      </c>
      <c r="G380" s="236">
        <v>0</v>
      </c>
      <c r="H380" s="236">
        <v>0</v>
      </c>
      <c r="I380" s="236">
        <v>0</v>
      </c>
      <c r="J380" s="237">
        <v>0</v>
      </c>
      <c r="K380" s="236">
        <v>0</v>
      </c>
      <c r="L380" s="236">
        <v>0</v>
      </c>
      <c r="M380" s="236">
        <v>0</v>
      </c>
      <c r="N380" s="236">
        <v>0</v>
      </c>
      <c r="O380" s="236">
        <v>0</v>
      </c>
      <c r="P380" s="236">
        <v>131278.76</v>
      </c>
      <c r="Q380" s="236">
        <v>0</v>
      </c>
      <c r="R380" s="236">
        <v>0</v>
      </c>
      <c r="S380" s="236">
        <v>0</v>
      </c>
      <c r="T380" s="236">
        <v>0</v>
      </c>
    </row>
    <row r="381" spans="1:43" s="15" customFormat="1" ht="22.5" customHeight="1" x14ac:dyDescent="0.25">
      <c r="A381" s="343" t="s">
        <v>471</v>
      </c>
      <c r="B381" s="343"/>
      <c r="C381" s="230">
        <f>SUM(C382:C385)</f>
        <v>14499387.379999999</v>
      </c>
      <c r="D381" s="230">
        <f t="shared" ref="D381:T381" si="99">SUM(D382:D385)</f>
        <v>3001710.2</v>
      </c>
      <c r="E381" s="230">
        <f t="shared" si="99"/>
        <v>0</v>
      </c>
      <c r="F381" s="230">
        <f t="shared" si="99"/>
        <v>3001710.2</v>
      </c>
      <c r="G381" s="230">
        <f t="shared" si="99"/>
        <v>0</v>
      </c>
      <c r="H381" s="230">
        <f t="shared" si="99"/>
        <v>0</v>
      </c>
      <c r="I381" s="230">
        <f t="shared" si="99"/>
        <v>0</v>
      </c>
      <c r="J381" s="231">
        <f t="shared" si="99"/>
        <v>0</v>
      </c>
      <c r="K381" s="230">
        <f t="shared" si="99"/>
        <v>0</v>
      </c>
      <c r="L381" s="230">
        <f t="shared" si="99"/>
        <v>0</v>
      </c>
      <c r="M381" s="230">
        <f t="shared" si="99"/>
        <v>0</v>
      </c>
      <c r="N381" s="230">
        <f t="shared" si="99"/>
        <v>10847640.6</v>
      </c>
      <c r="O381" s="230">
        <f t="shared" si="99"/>
        <v>0</v>
      </c>
      <c r="P381" s="230">
        <f t="shared" si="99"/>
        <v>650036.57999999996</v>
      </c>
      <c r="Q381" s="230">
        <f t="shared" si="99"/>
        <v>0</v>
      </c>
      <c r="R381" s="230">
        <f t="shared" si="99"/>
        <v>0</v>
      </c>
      <c r="S381" s="230">
        <f t="shared" si="99"/>
        <v>0</v>
      </c>
      <c r="T381" s="230">
        <f t="shared" si="99"/>
        <v>0</v>
      </c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</row>
    <row r="382" spans="1:43" ht="22.5" customHeight="1" x14ac:dyDescent="0.25">
      <c r="A382" s="234">
        <v>1</v>
      </c>
      <c r="B382" s="235" t="s">
        <v>1325</v>
      </c>
      <c r="C382" s="236">
        <f t="shared" ref="C382:C385" si="100">D382+K382+L382+M382+N382+O382+P382+Q382+R382+S382+T382</f>
        <v>8090556.5800000001</v>
      </c>
      <c r="D382" s="236">
        <f t="shared" ref="D382:D385" si="101">SUM(E382:I382)</f>
        <v>0</v>
      </c>
      <c r="E382" s="236">
        <v>0</v>
      </c>
      <c r="F382" s="236">
        <v>0</v>
      </c>
      <c r="G382" s="236">
        <v>0</v>
      </c>
      <c r="H382" s="236">
        <v>0</v>
      </c>
      <c r="I382" s="236">
        <v>0</v>
      </c>
      <c r="J382" s="237">
        <v>0</v>
      </c>
      <c r="K382" s="236">
        <v>0</v>
      </c>
      <c r="L382" s="236">
        <v>0</v>
      </c>
      <c r="M382" s="236">
        <v>0</v>
      </c>
      <c r="N382" s="236">
        <v>7788151.7999999998</v>
      </c>
      <c r="O382" s="236">
        <v>0</v>
      </c>
      <c r="P382" s="236">
        <v>302404.78000000003</v>
      </c>
      <c r="Q382" s="236">
        <v>0</v>
      </c>
      <c r="R382" s="236">
        <v>0</v>
      </c>
      <c r="S382" s="236">
        <v>0</v>
      </c>
      <c r="T382" s="236">
        <v>0</v>
      </c>
    </row>
    <row r="383" spans="1:43" ht="22.5" customHeight="1" x14ac:dyDescent="0.25">
      <c r="A383" s="234">
        <v>2</v>
      </c>
      <c r="B383" s="235" t="s">
        <v>1326</v>
      </c>
      <c r="C383" s="236">
        <f t="shared" si="100"/>
        <v>1850570.9700000002</v>
      </c>
      <c r="D383" s="236">
        <f t="shared" si="101"/>
        <v>1734464.6</v>
      </c>
      <c r="E383" s="236">
        <v>0</v>
      </c>
      <c r="F383" s="236">
        <v>1734464.6</v>
      </c>
      <c r="G383" s="236">
        <v>0</v>
      </c>
      <c r="H383" s="236">
        <v>0</v>
      </c>
      <c r="I383" s="236">
        <v>0</v>
      </c>
      <c r="J383" s="237">
        <v>0</v>
      </c>
      <c r="K383" s="236">
        <v>0</v>
      </c>
      <c r="L383" s="236">
        <v>0</v>
      </c>
      <c r="M383" s="236">
        <v>0</v>
      </c>
      <c r="N383" s="236">
        <v>0</v>
      </c>
      <c r="O383" s="236">
        <v>0</v>
      </c>
      <c r="P383" s="236">
        <v>116106.37</v>
      </c>
      <c r="Q383" s="236">
        <v>0</v>
      </c>
      <c r="R383" s="236">
        <v>0</v>
      </c>
      <c r="S383" s="236">
        <v>0</v>
      </c>
      <c r="T383" s="236">
        <v>0</v>
      </c>
    </row>
    <row r="384" spans="1:43" ht="24" customHeight="1" x14ac:dyDescent="0.25">
      <c r="A384" s="234">
        <v>3</v>
      </c>
      <c r="B384" s="235" t="s">
        <v>1327</v>
      </c>
      <c r="C384" s="236">
        <f t="shared" si="100"/>
        <v>1379311.6900000002</v>
      </c>
      <c r="D384" s="236">
        <f t="shared" si="101"/>
        <v>1267245.6000000001</v>
      </c>
      <c r="E384" s="236">
        <v>0</v>
      </c>
      <c r="F384" s="236">
        <v>1267245.6000000001</v>
      </c>
      <c r="G384" s="236">
        <v>0</v>
      </c>
      <c r="H384" s="236">
        <v>0</v>
      </c>
      <c r="I384" s="236">
        <v>0</v>
      </c>
      <c r="J384" s="237">
        <v>0</v>
      </c>
      <c r="K384" s="236">
        <v>0</v>
      </c>
      <c r="L384" s="236">
        <v>0</v>
      </c>
      <c r="M384" s="236">
        <v>0</v>
      </c>
      <c r="N384" s="236">
        <v>0</v>
      </c>
      <c r="O384" s="236">
        <v>0</v>
      </c>
      <c r="P384" s="236">
        <v>112066.09</v>
      </c>
      <c r="Q384" s="236">
        <v>0</v>
      </c>
      <c r="R384" s="236">
        <v>0</v>
      </c>
      <c r="S384" s="236">
        <v>0</v>
      </c>
      <c r="T384" s="236">
        <v>0</v>
      </c>
    </row>
    <row r="385" spans="1:43" ht="24" customHeight="1" x14ac:dyDescent="0.25">
      <c r="A385" s="234">
        <v>4</v>
      </c>
      <c r="B385" s="235" t="s">
        <v>1328</v>
      </c>
      <c r="C385" s="236">
        <f t="shared" si="100"/>
        <v>3178948.1399999997</v>
      </c>
      <c r="D385" s="236">
        <f t="shared" si="101"/>
        <v>0</v>
      </c>
      <c r="E385" s="236">
        <v>0</v>
      </c>
      <c r="F385" s="236">
        <v>0</v>
      </c>
      <c r="G385" s="236">
        <v>0</v>
      </c>
      <c r="H385" s="236">
        <v>0</v>
      </c>
      <c r="I385" s="236">
        <v>0</v>
      </c>
      <c r="J385" s="237">
        <v>0</v>
      </c>
      <c r="K385" s="236">
        <v>0</v>
      </c>
      <c r="L385" s="236">
        <v>0</v>
      </c>
      <c r="M385" s="236">
        <v>0</v>
      </c>
      <c r="N385" s="236">
        <v>3059488.8</v>
      </c>
      <c r="O385" s="236">
        <v>0</v>
      </c>
      <c r="P385" s="236">
        <v>119459.34</v>
      </c>
      <c r="Q385" s="236">
        <v>0</v>
      </c>
      <c r="R385" s="236">
        <v>0</v>
      </c>
      <c r="S385" s="236">
        <v>0</v>
      </c>
      <c r="T385" s="236">
        <v>0</v>
      </c>
    </row>
    <row r="386" spans="1:43" s="15" customFormat="1" ht="32.25" customHeight="1" x14ac:dyDescent="0.25">
      <c r="A386" s="343" t="s">
        <v>476</v>
      </c>
      <c r="B386" s="343"/>
      <c r="C386" s="230">
        <f>SUM(C387:C397)</f>
        <v>25082780.399999999</v>
      </c>
      <c r="D386" s="230">
        <f t="shared" ref="D386:T386" si="102">SUM(D387:D397)</f>
        <v>14581432.65</v>
      </c>
      <c r="E386" s="230">
        <f t="shared" si="102"/>
        <v>3205646.85</v>
      </c>
      <c r="F386" s="230">
        <f t="shared" si="102"/>
        <v>9036880.1999999993</v>
      </c>
      <c r="G386" s="230">
        <f t="shared" si="102"/>
        <v>312322</v>
      </c>
      <c r="H386" s="230">
        <f t="shared" si="102"/>
        <v>670194.19999999995</v>
      </c>
      <c r="I386" s="230">
        <f t="shared" si="102"/>
        <v>1356389.4</v>
      </c>
      <c r="J386" s="231">
        <f t="shared" si="102"/>
        <v>0</v>
      </c>
      <c r="K386" s="230">
        <f t="shared" si="102"/>
        <v>0</v>
      </c>
      <c r="L386" s="230">
        <f t="shared" si="102"/>
        <v>9591180</v>
      </c>
      <c r="M386" s="230">
        <f t="shared" si="102"/>
        <v>0</v>
      </c>
      <c r="N386" s="230">
        <f t="shared" si="102"/>
        <v>0</v>
      </c>
      <c r="O386" s="230">
        <f t="shared" si="102"/>
        <v>0</v>
      </c>
      <c r="P386" s="230">
        <f t="shared" si="102"/>
        <v>910167.75</v>
      </c>
      <c r="Q386" s="230">
        <f t="shared" si="102"/>
        <v>0</v>
      </c>
      <c r="R386" s="230">
        <f t="shared" si="102"/>
        <v>0</v>
      </c>
      <c r="S386" s="230">
        <f t="shared" si="102"/>
        <v>0</v>
      </c>
      <c r="T386" s="230">
        <f t="shared" si="102"/>
        <v>0</v>
      </c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</row>
    <row r="387" spans="1:43" ht="22.5" customHeight="1" x14ac:dyDescent="0.25">
      <c r="A387" s="234">
        <v>1</v>
      </c>
      <c r="B387" s="235" t="s">
        <v>1329</v>
      </c>
      <c r="C387" s="236">
        <f t="shared" ref="C387:C397" si="103">D387+K387+L387+M387+N387+O387+P387+Q387+R387+S387+T387</f>
        <v>1051027.6000000001</v>
      </c>
      <c r="D387" s="236">
        <f t="shared" ref="D387:D397" si="104">SUM(E387:I387)</f>
        <v>1051027.6000000001</v>
      </c>
      <c r="E387" s="236">
        <v>0</v>
      </c>
      <c r="F387" s="236">
        <v>0</v>
      </c>
      <c r="G387" s="236">
        <v>312322</v>
      </c>
      <c r="H387" s="236">
        <v>244320.2</v>
      </c>
      <c r="I387" s="236">
        <v>494385.4</v>
      </c>
      <c r="J387" s="237">
        <v>0</v>
      </c>
      <c r="K387" s="236">
        <v>0</v>
      </c>
      <c r="L387" s="236">
        <v>0</v>
      </c>
      <c r="M387" s="236">
        <v>0</v>
      </c>
      <c r="N387" s="236">
        <v>0</v>
      </c>
      <c r="O387" s="236">
        <v>0</v>
      </c>
      <c r="P387" s="236">
        <v>0</v>
      </c>
      <c r="Q387" s="236">
        <v>0</v>
      </c>
      <c r="R387" s="236">
        <v>0</v>
      </c>
      <c r="S387" s="236">
        <v>0</v>
      </c>
      <c r="T387" s="236">
        <v>0</v>
      </c>
    </row>
    <row r="388" spans="1:43" ht="22.5" customHeight="1" x14ac:dyDescent="0.25">
      <c r="A388" s="234">
        <v>2</v>
      </c>
      <c r="B388" s="235" t="s">
        <v>1330</v>
      </c>
      <c r="C388" s="236">
        <f t="shared" si="103"/>
        <v>2209333.37</v>
      </c>
      <c r="D388" s="236">
        <f t="shared" si="104"/>
        <v>1969524</v>
      </c>
      <c r="E388" s="236">
        <v>345624</v>
      </c>
      <c r="F388" s="236">
        <v>1022449.2</v>
      </c>
      <c r="G388" s="236">
        <v>0</v>
      </c>
      <c r="H388" s="236">
        <v>214572</v>
      </c>
      <c r="I388" s="236">
        <v>386878.8</v>
      </c>
      <c r="J388" s="237">
        <v>0</v>
      </c>
      <c r="K388" s="236">
        <v>0</v>
      </c>
      <c r="L388" s="236">
        <v>0</v>
      </c>
      <c r="M388" s="236">
        <v>0</v>
      </c>
      <c r="N388" s="236">
        <v>0</v>
      </c>
      <c r="O388" s="236">
        <v>0</v>
      </c>
      <c r="P388" s="236">
        <v>239809.37</v>
      </c>
      <c r="Q388" s="236">
        <v>0</v>
      </c>
      <c r="R388" s="236">
        <v>0</v>
      </c>
      <c r="S388" s="236">
        <v>0</v>
      </c>
      <c r="T388" s="236">
        <v>0</v>
      </c>
    </row>
    <row r="389" spans="1:43" ht="22.5" customHeight="1" x14ac:dyDescent="0.25">
      <c r="A389" s="234">
        <v>3</v>
      </c>
      <c r="B389" s="235" t="s">
        <v>1331</v>
      </c>
      <c r="C389" s="236">
        <f t="shared" si="103"/>
        <v>465789.4</v>
      </c>
      <c r="D389" s="236">
        <f t="shared" si="104"/>
        <v>465789.4</v>
      </c>
      <c r="E389" s="236">
        <v>465789.4</v>
      </c>
      <c r="F389" s="236">
        <v>0</v>
      </c>
      <c r="G389" s="236">
        <v>0</v>
      </c>
      <c r="H389" s="236">
        <v>0</v>
      </c>
      <c r="I389" s="236">
        <v>0</v>
      </c>
      <c r="J389" s="237">
        <v>0</v>
      </c>
      <c r="K389" s="236">
        <v>0</v>
      </c>
      <c r="L389" s="236">
        <v>0</v>
      </c>
      <c r="M389" s="236">
        <v>0</v>
      </c>
      <c r="N389" s="236">
        <v>0</v>
      </c>
      <c r="O389" s="236">
        <v>0</v>
      </c>
      <c r="P389" s="236">
        <v>0</v>
      </c>
      <c r="Q389" s="236">
        <v>0</v>
      </c>
      <c r="R389" s="236">
        <v>0</v>
      </c>
      <c r="S389" s="236">
        <v>0</v>
      </c>
      <c r="T389" s="236">
        <v>0</v>
      </c>
    </row>
    <row r="390" spans="1:43" ht="22.5" customHeight="1" x14ac:dyDescent="0.25">
      <c r="A390" s="234">
        <v>4</v>
      </c>
      <c r="B390" s="235" t="s">
        <v>1332</v>
      </c>
      <c r="C390" s="236">
        <f t="shared" si="103"/>
        <v>2803183</v>
      </c>
      <c r="D390" s="236">
        <f t="shared" si="104"/>
        <v>2803183</v>
      </c>
      <c r="E390" s="236">
        <v>0</v>
      </c>
      <c r="F390" s="236">
        <v>2803183</v>
      </c>
      <c r="G390" s="236">
        <v>0</v>
      </c>
      <c r="H390" s="236">
        <v>0</v>
      </c>
      <c r="I390" s="236">
        <v>0</v>
      </c>
      <c r="J390" s="237">
        <v>0</v>
      </c>
      <c r="K390" s="236">
        <v>0</v>
      </c>
      <c r="L390" s="236">
        <v>0</v>
      </c>
      <c r="M390" s="236">
        <v>0</v>
      </c>
      <c r="N390" s="236">
        <v>0</v>
      </c>
      <c r="O390" s="236">
        <v>0</v>
      </c>
      <c r="P390" s="236">
        <v>0</v>
      </c>
      <c r="Q390" s="236">
        <v>0</v>
      </c>
      <c r="R390" s="236">
        <v>0</v>
      </c>
      <c r="S390" s="236">
        <v>0</v>
      </c>
      <c r="T390" s="236">
        <v>0</v>
      </c>
    </row>
    <row r="391" spans="1:43" ht="22.5" customHeight="1" x14ac:dyDescent="0.25">
      <c r="A391" s="234">
        <v>5</v>
      </c>
      <c r="B391" s="235" t="s">
        <v>1333</v>
      </c>
      <c r="C391" s="236">
        <f t="shared" si="103"/>
        <v>1916889.74</v>
      </c>
      <c r="D391" s="236">
        <f t="shared" si="104"/>
        <v>1670973.65</v>
      </c>
      <c r="E391" s="236">
        <v>310238.84999999998</v>
      </c>
      <c r="F391" s="236">
        <v>674307.6</v>
      </c>
      <c r="G391" s="236">
        <v>0</v>
      </c>
      <c r="H391" s="236">
        <v>211302</v>
      </c>
      <c r="I391" s="236">
        <v>475125.2</v>
      </c>
      <c r="J391" s="237">
        <v>0</v>
      </c>
      <c r="K391" s="236">
        <v>0</v>
      </c>
      <c r="L391" s="236">
        <v>0</v>
      </c>
      <c r="M391" s="236">
        <v>0</v>
      </c>
      <c r="N391" s="236">
        <v>0</v>
      </c>
      <c r="O391" s="236">
        <v>0</v>
      </c>
      <c r="P391" s="236">
        <v>245916.09</v>
      </c>
      <c r="Q391" s="236">
        <v>0</v>
      </c>
      <c r="R391" s="236">
        <v>0</v>
      </c>
      <c r="S391" s="236">
        <v>0</v>
      </c>
      <c r="T391" s="236">
        <v>0</v>
      </c>
    </row>
    <row r="392" spans="1:43" ht="22.5" customHeight="1" x14ac:dyDescent="0.25">
      <c r="A392" s="234">
        <v>6</v>
      </c>
      <c r="B392" s="235" t="s">
        <v>482</v>
      </c>
      <c r="C392" s="236">
        <f t="shared" si="103"/>
        <v>2083994.6</v>
      </c>
      <c r="D392" s="236">
        <f t="shared" si="104"/>
        <v>2083994.6</v>
      </c>
      <c r="E392" s="236">
        <v>2083994.6</v>
      </c>
      <c r="F392" s="236">
        <v>0</v>
      </c>
      <c r="G392" s="236">
        <v>0</v>
      </c>
      <c r="H392" s="236">
        <v>0</v>
      </c>
      <c r="I392" s="236">
        <v>0</v>
      </c>
      <c r="J392" s="237">
        <v>0</v>
      </c>
      <c r="K392" s="236">
        <v>0</v>
      </c>
      <c r="L392" s="236">
        <v>0</v>
      </c>
      <c r="M392" s="236">
        <v>0</v>
      </c>
      <c r="N392" s="236">
        <v>0</v>
      </c>
      <c r="O392" s="236">
        <v>0</v>
      </c>
      <c r="P392" s="236">
        <v>0</v>
      </c>
      <c r="Q392" s="236">
        <v>0</v>
      </c>
      <c r="R392" s="236">
        <v>0</v>
      </c>
      <c r="S392" s="236">
        <v>0</v>
      </c>
      <c r="T392" s="236">
        <v>0</v>
      </c>
    </row>
    <row r="393" spans="1:43" ht="22.5" customHeight="1" x14ac:dyDescent="0.25">
      <c r="A393" s="234">
        <v>7</v>
      </c>
      <c r="B393" s="235" t="s">
        <v>1334</v>
      </c>
      <c r="C393" s="236">
        <f t="shared" si="103"/>
        <v>2788013</v>
      </c>
      <c r="D393" s="236">
        <f t="shared" si="104"/>
        <v>2788013</v>
      </c>
      <c r="E393" s="236">
        <v>0</v>
      </c>
      <c r="F393" s="236">
        <v>2788013</v>
      </c>
      <c r="G393" s="236">
        <v>0</v>
      </c>
      <c r="H393" s="236">
        <v>0</v>
      </c>
      <c r="I393" s="236">
        <v>0</v>
      </c>
      <c r="J393" s="237">
        <v>0</v>
      </c>
      <c r="K393" s="236">
        <v>0</v>
      </c>
      <c r="L393" s="236">
        <v>0</v>
      </c>
      <c r="M393" s="236">
        <v>0</v>
      </c>
      <c r="N393" s="236">
        <v>0</v>
      </c>
      <c r="O393" s="236">
        <v>0</v>
      </c>
      <c r="P393" s="236">
        <v>0</v>
      </c>
      <c r="Q393" s="236">
        <v>0</v>
      </c>
      <c r="R393" s="236">
        <v>0</v>
      </c>
      <c r="S393" s="236">
        <v>0</v>
      </c>
      <c r="T393" s="236">
        <v>0</v>
      </c>
    </row>
    <row r="394" spans="1:43" ht="22.5" customHeight="1" x14ac:dyDescent="0.25">
      <c r="A394" s="234">
        <v>8</v>
      </c>
      <c r="B394" s="235" t="s">
        <v>1335</v>
      </c>
      <c r="C394" s="236">
        <f t="shared" si="103"/>
        <v>161744.21</v>
      </c>
      <c r="D394" s="236">
        <f t="shared" si="104"/>
        <v>0</v>
      </c>
      <c r="E394" s="236">
        <v>0</v>
      </c>
      <c r="F394" s="236">
        <v>0</v>
      </c>
      <c r="G394" s="236">
        <v>0</v>
      </c>
      <c r="H394" s="236">
        <v>0</v>
      </c>
      <c r="I394" s="236">
        <v>0</v>
      </c>
      <c r="J394" s="237">
        <v>0</v>
      </c>
      <c r="K394" s="236">
        <v>0</v>
      </c>
      <c r="L394" s="236">
        <v>0</v>
      </c>
      <c r="M394" s="236">
        <v>0</v>
      </c>
      <c r="N394" s="236">
        <v>0</v>
      </c>
      <c r="O394" s="236">
        <v>0</v>
      </c>
      <c r="P394" s="236">
        <v>161744.21</v>
      </c>
      <c r="Q394" s="236">
        <v>0</v>
      </c>
      <c r="R394" s="236">
        <v>0</v>
      </c>
      <c r="S394" s="236">
        <v>0</v>
      </c>
      <c r="T394" s="236">
        <v>0</v>
      </c>
    </row>
    <row r="395" spans="1:43" ht="22.5" customHeight="1" x14ac:dyDescent="0.25">
      <c r="A395" s="234">
        <v>9</v>
      </c>
      <c r="B395" s="235" t="s">
        <v>1336</v>
      </c>
      <c r="C395" s="236">
        <f t="shared" si="103"/>
        <v>262698.08</v>
      </c>
      <c r="D395" s="236">
        <f t="shared" si="104"/>
        <v>0</v>
      </c>
      <c r="E395" s="236">
        <v>0</v>
      </c>
      <c r="F395" s="236">
        <v>0</v>
      </c>
      <c r="G395" s="236">
        <v>0</v>
      </c>
      <c r="H395" s="236">
        <v>0</v>
      </c>
      <c r="I395" s="236">
        <v>0</v>
      </c>
      <c r="J395" s="237">
        <v>0</v>
      </c>
      <c r="K395" s="236">
        <v>0</v>
      </c>
      <c r="L395" s="236">
        <v>0</v>
      </c>
      <c r="M395" s="236">
        <v>0</v>
      </c>
      <c r="N395" s="236">
        <v>0</v>
      </c>
      <c r="O395" s="236">
        <v>0</v>
      </c>
      <c r="P395" s="236">
        <v>262698.08</v>
      </c>
      <c r="Q395" s="236">
        <v>0</v>
      </c>
      <c r="R395" s="236">
        <v>0</v>
      </c>
      <c r="S395" s="236">
        <v>0</v>
      </c>
      <c r="T395" s="236">
        <v>0</v>
      </c>
    </row>
    <row r="396" spans="1:43" ht="22.5" customHeight="1" x14ac:dyDescent="0.25">
      <c r="A396" s="234">
        <v>10</v>
      </c>
      <c r="B396" s="235" t="s">
        <v>1337</v>
      </c>
      <c r="C396" s="236">
        <f t="shared" si="103"/>
        <v>1748927.4</v>
      </c>
      <c r="D396" s="236">
        <f t="shared" si="104"/>
        <v>1748927.4</v>
      </c>
      <c r="E396" s="236">
        <v>0</v>
      </c>
      <c r="F396" s="236">
        <v>1748927.4</v>
      </c>
      <c r="G396" s="236">
        <v>0</v>
      </c>
      <c r="H396" s="236">
        <v>0</v>
      </c>
      <c r="I396" s="236">
        <v>0</v>
      </c>
      <c r="J396" s="237">
        <v>0</v>
      </c>
      <c r="K396" s="236">
        <v>0</v>
      </c>
      <c r="L396" s="236">
        <v>0</v>
      </c>
      <c r="M396" s="236">
        <v>0</v>
      </c>
      <c r="N396" s="236">
        <v>0</v>
      </c>
      <c r="O396" s="236">
        <v>0</v>
      </c>
      <c r="P396" s="236">
        <v>0</v>
      </c>
      <c r="Q396" s="236">
        <v>0</v>
      </c>
      <c r="R396" s="236">
        <v>0</v>
      </c>
      <c r="S396" s="236">
        <v>0</v>
      </c>
      <c r="T396" s="236">
        <v>0</v>
      </c>
    </row>
    <row r="397" spans="1:43" ht="22.5" customHeight="1" x14ac:dyDescent="0.25">
      <c r="A397" s="234">
        <v>11</v>
      </c>
      <c r="B397" s="235" t="s">
        <v>1338</v>
      </c>
      <c r="C397" s="236">
        <f t="shared" si="103"/>
        <v>9591180</v>
      </c>
      <c r="D397" s="236">
        <f t="shared" si="104"/>
        <v>0</v>
      </c>
      <c r="E397" s="236">
        <v>0</v>
      </c>
      <c r="F397" s="236">
        <v>0</v>
      </c>
      <c r="G397" s="236">
        <v>0</v>
      </c>
      <c r="H397" s="236">
        <v>0</v>
      </c>
      <c r="I397" s="236">
        <v>0</v>
      </c>
      <c r="J397" s="237">
        <v>0</v>
      </c>
      <c r="K397" s="236">
        <v>0</v>
      </c>
      <c r="L397" s="236">
        <v>9591180</v>
      </c>
      <c r="M397" s="236">
        <v>0</v>
      </c>
      <c r="N397" s="236">
        <v>0</v>
      </c>
      <c r="O397" s="236">
        <v>0</v>
      </c>
      <c r="P397" s="236">
        <v>0</v>
      </c>
      <c r="Q397" s="236">
        <v>0</v>
      </c>
      <c r="R397" s="236">
        <v>0</v>
      </c>
      <c r="S397" s="236">
        <v>0</v>
      </c>
      <c r="T397" s="236">
        <v>0</v>
      </c>
    </row>
    <row r="398" spans="1:43" s="15" customFormat="1" ht="27" customHeight="1" x14ac:dyDescent="0.25">
      <c r="A398" s="343" t="s">
        <v>489</v>
      </c>
      <c r="B398" s="343"/>
      <c r="C398" s="230">
        <f>C399</f>
        <v>64541.59</v>
      </c>
      <c r="D398" s="230">
        <f t="shared" ref="D398:T398" si="105">D399</f>
        <v>0</v>
      </c>
      <c r="E398" s="230">
        <f t="shared" si="105"/>
        <v>0</v>
      </c>
      <c r="F398" s="230">
        <f t="shared" si="105"/>
        <v>0</v>
      </c>
      <c r="G398" s="230">
        <f t="shared" si="105"/>
        <v>0</v>
      </c>
      <c r="H398" s="230">
        <f t="shared" si="105"/>
        <v>0</v>
      </c>
      <c r="I398" s="230">
        <f t="shared" si="105"/>
        <v>0</v>
      </c>
      <c r="J398" s="231">
        <f t="shared" si="105"/>
        <v>0</v>
      </c>
      <c r="K398" s="230">
        <f t="shared" si="105"/>
        <v>0</v>
      </c>
      <c r="L398" s="230">
        <f t="shared" si="105"/>
        <v>0</v>
      </c>
      <c r="M398" s="230">
        <f t="shared" si="105"/>
        <v>0</v>
      </c>
      <c r="N398" s="230">
        <f t="shared" si="105"/>
        <v>0</v>
      </c>
      <c r="O398" s="230">
        <f t="shared" si="105"/>
        <v>0</v>
      </c>
      <c r="P398" s="230">
        <f t="shared" si="105"/>
        <v>64541.59</v>
      </c>
      <c r="Q398" s="230">
        <f t="shared" si="105"/>
        <v>0</v>
      </c>
      <c r="R398" s="230">
        <f t="shared" si="105"/>
        <v>0</v>
      </c>
      <c r="S398" s="230">
        <f t="shared" si="105"/>
        <v>0</v>
      </c>
      <c r="T398" s="230">
        <f t="shared" si="105"/>
        <v>0</v>
      </c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</row>
    <row r="399" spans="1:43" ht="22.5" customHeight="1" x14ac:dyDescent="0.25">
      <c r="A399" s="234">
        <v>1</v>
      </c>
      <c r="B399" s="235" t="s">
        <v>1339</v>
      </c>
      <c r="C399" s="236">
        <f>D399+K399+L399+M399+N399+O399+P399+Q399+R399+S399+T399</f>
        <v>64541.59</v>
      </c>
      <c r="D399" s="236">
        <f>SUM(E399:I399)</f>
        <v>0</v>
      </c>
      <c r="E399" s="236">
        <v>0</v>
      </c>
      <c r="F399" s="236">
        <v>0</v>
      </c>
      <c r="G399" s="236">
        <v>0</v>
      </c>
      <c r="H399" s="236">
        <v>0</v>
      </c>
      <c r="I399" s="236">
        <v>0</v>
      </c>
      <c r="J399" s="237">
        <v>0</v>
      </c>
      <c r="K399" s="236">
        <v>0</v>
      </c>
      <c r="L399" s="236">
        <v>0</v>
      </c>
      <c r="M399" s="236">
        <v>0</v>
      </c>
      <c r="N399" s="236">
        <v>0</v>
      </c>
      <c r="O399" s="236">
        <v>0</v>
      </c>
      <c r="P399" s="236">
        <v>64541.59</v>
      </c>
      <c r="Q399" s="236">
        <v>0</v>
      </c>
      <c r="R399" s="236">
        <v>0</v>
      </c>
      <c r="S399" s="236">
        <v>0</v>
      </c>
      <c r="T399" s="236">
        <v>0</v>
      </c>
    </row>
    <row r="400" spans="1:43" s="10" customFormat="1" ht="23.25" customHeight="1" x14ac:dyDescent="0.25">
      <c r="A400" s="342" t="s">
        <v>492</v>
      </c>
      <c r="B400" s="342"/>
      <c r="C400" s="238"/>
      <c r="D400" s="238"/>
      <c r="E400" s="238"/>
      <c r="F400" s="238"/>
      <c r="G400" s="238"/>
      <c r="H400" s="238"/>
      <c r="I400" s="238"/>
      <c r="J400" s="239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40"/>
      <c r="V400" s="240"/>
      <c r="W400" s="240"/>
      <c r="X400" s="240"/>
      <c r="Y400" s="240"/>
      <c r="Z400" s="240"/>
      <c r="AA400" s="240"/>
      <c r="AB400" s="240"/>
      <c r="AC400" s="240"/>
      <c r="AD400" s="241"/>
      <c r="AE400" s="241"/>
      <c r="AF400" s="241"/>
      <c r="AG400" s="241"/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</row>
    <row r="401" spans="1:43" s="15" customFormat="1" ht="22.5" customHeight="1" x14ac:dyDescent="0.25">
      <c r="A401" s="343" t="s">
        <v>493</v>
      </c>
      <c r="B401" s="343"/>
      <c r="C401" s="230">
        <f t="shared" ref="C401:T401" si="106">C402+C537+C541+C548+C588+C593+C601+C678+C697+C711+C723+C725+C544+C554+C752+C676+C693+C769+C785+C729+C790+C735+C820</f>
        <v>910486507.81999993</v>
      </c>
      <c r="D401" s="230">
        <f t="shared" si="106"/>
        <v>290684283.23999995</v>
      </c>
      <c r="E401" s="230">
        <f t="shared" si="106"/>
        <v>58756494.810000002</v>
      </c>
      <c r="F401" s="230">
        <f t="shared" si="106"/>
        <v>145567105.69</v>
      </c>
      <c r="G401" s="230">
        <f t="shared" si="106"/>
        <v>44251041.530000001</v>
      </c>
      <c r="H401" s="230">
        <f t="shared" si="106"/>
        <v>25967622.59</v>
      </c>
      <c r="I401" s="230">
        <f t="shared" si="106"/>
        <v>16142018.620000003</v>
      </c>
      <c r="J401" s="231">
        <f t="shared" si="106"/>
        <v>12</v>
      </c>
      <c r="K401" s="230">
        <f t="shared" si="106"/>
        <v>28316668.509999998</v>
      </c>
      <c r="L401" s="230">
        <f t="shared" si="106"/>
        <v>258205688.47</v>
      </c>
      <c r="M401" s="230">
        <f t="shared" si="106"/>
        <v>2263136.9699999997</v>
      </c>
      <c r="N401" s="230">
        <f t="shared" si="106"/>
        <v>231141886.12</v>
      </c>
      <c r="O401" s="230">
        <f t="shared" si="106"/>
        <v>1279226.3999999999</v>
      </c>
      <c r="P401" s="230">
        <f t="shared" si="106"/>
        <v>27138265.649999999</v>
      </c>
      <c r="Q401" s="230">
        <f t="shared" si="106"/>
        <v>0</v>
      </c>
      <c r="R401" s="230">
        <f t="shared" si="106"/>
        <v>0</v>
      </c>
      <c r="S401" s="230">
        <f t="shared" si="106"/>
        <v>71457352.460000008</v>
      </c>
      <c r="T401" s="230">
        <f t="shared" si="106"/>
        <v>0</v>
      </c>
      <c r="U401" s="232"/>
      <c r="V401" s="232"/>
      <c r="W401" s="232"/>
      <c r="X401" s="232"/>
      <c r="Y401" s="232"/>
      <c r="Z401" s="232"/>
      <c r="AA401" s="232"/>
      <c r="AB401" s="232"/>
      <c r="AC401" s="232"/>
      <c r="AD401" s="233"/>
      <c r="AE401" s="233"/>
      <c r="AF401" s="233"/>
      <c r="AG401" s="233"/>
      <c r="AH401" s="233"/>
      <c r="AI401" s="233"/>
      <c r="AJ401" s="233"/>
      <c r="AK401" s="233"/>
      <c r="AL401" s="233"/>
      <c r="AM401" s="233"/>
      <c r="AN401" s="233"/>
      <c r="AO401" s="233"/>
      <c r="AP401" s="233"/>
      <c r="AQ401" s="233"/>
    </row>
    <row r="402" spans="1:43" s="40" customFormat="1" ht="22.5" customHeight="1" x14ac:dyDescent="0.25">
      <c r="A402" s="344" t="s">
        <v>494</v>
      </c>
      <c r="B402" s="344"/>
      <c r="C402" s="242">
        <f>SUM(C403:C536)</f>
        <v>392236069.21000004</v>
      </c>
      <c r="D402" s="242">
        <f t="shared" ref="D402:T402" si="107">SUM(D403:D536)</f>
        <v>138999441.56</v>
      </c>
      <c r="E402" s="242">
        <f t="shared" si="107"/>
        <v>42081988.940000005</v>
      </c>
      <c r="F402" s="242">
        <f t="shared" si="107"/>
        <v>44929815.710000008</v>
      </c>
      <c r="G402" s="242">
        <f t="shared" si="107"/>
        <v>32532650.560000002</v>
      </c>
      <c r="H402" s="242">
        <f t="shared" si="107"/>
        <v>15980763.09</v>
      </c>
      <c r="I402" s="242">
        <f t="shared" si="107"/>
        <v>3474223.2600000002</v>
      </c>
      <c r="J402" s="243">
        <f t="shared" si="107"/>
        <v>9</v>
      </c>
      <c r="K402" s="242">
        <f t="shared" si="107"/>
        <v>26907327.859999999</v>
      </c>
      <c r="L402" s="242">
        <f t="shared" si="107"/>
        <v>68405098</v>
      </c>
      <c r="M402" s="242">
        <f t="shared" si="107"/>
        <v>1944073.39</v>
      </c>
      <c r="N402" s="242">
        <f t="shared" si="107"/>
        <v>110462711.84000002</v>
      </c>
      <c r="O402" s="242">
        <f t="shared" si="107"/>
        <v>0</v>
      </c>
      <c r="P402" s="242">
        <f t="shared" si="107"/>
        <v>13377266.099999998</v>
      </c>
      <c r="Q402" s="242">
        <f t="shared" si="107"/>
        <v>0</v>
      </c>
      <c r="R402" s="242">
        <f t="shared" si="107"/>
        <v>0</v>
      </c>
      <c r="S402" s="242">
        <f t="shared" si="107"/>
        <v>32140150.460000001</v>
      </c>
      <c r="T402" s="242">
        <f t="shared" si="107"/>
        <v>0</v>
      </c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</row>
    <row r="403" spans="1:43" s="48" customFormat="1" ht="22.5" customHeight="1" x14ac:dyDescent="0.25">
      <c r="A403" s="245">
        <v>1</v>
      </c>
      <c r="B403" s="246" t="s">
        <v>1340</v>
      </c>
      <c r="C403" s="247">
        <f t="shared" ref="C403:C466" si="108">D403+K403+L403+M403+N403+O403+P403+Q403+R403+S403+T403</f>
        <v>88053.15</v>
      </c>
      <c r="D403" s="247">
        <f t="shared" ref="D403:D466" si="109">SUM(E403:I403)</f>
        <v>0</v>
      </c>
      <c r="E403" s="247">
        <v>0</v>
      </c>
      <c r="F403" s="247">
        <v>0</v>
      </c>
      <c r="G403" s="248">
        <v>0</v>
      </c>
      <c r="H403" s="248">
        <v>0</v>
      </c>
      <c r="I403" s="247">
        <v>0</v>
      </c>
      <c r="J403" s="249">
        <v>0</v>
      </c>
      <c r="K403" s="247">
        <v>0</v>
      </c>
      <c r="L403" s="247">
        <v>0</v>
      </c>
      <c r="M403" s="247">
        <v>0</v>
      </c>
      <c r="N403" s="247">
        <v>0</v>
      </c>
      <c r="O403" s="247">
        <v>0</v>
      </c>
      <c r="P403" s="247">
        <v>88053.15</v>
      </c>
      <c r="Q403" s="247">
        <v>0</v>
      </c>
      <c r="R403" s="247">
        <v>0</v>
      </c>
      <c r="S403" s="247">
        <v>0</v>
      </c>
      <c r="T403" s="247">
        <v>0</v>
      </c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0"/>
    </row>
    <row r="404" spans="1:43" s="48" customFormat="1" ht="24" customHeight="1" x14ac:dyDescent="0.25">
      <c r="A404" s="245">
        <v>2</v>
      </c>
      <c r="B404" s="246" t="s">
        <v>1341</v>
      </c>
      <c r="C404" s="247">
        <f t="shared" si="108"/>
        <v>3016733.84</v>
      </c>
      <c r="D404" s="247">
        <f t="shared" si="109"/>
        <v>3016733.84</v>
      </c>
      <c r="E404" s="247">
        <v>0</v>
      </c>
      <c r="F404" s="251">
        <v>0</v>
      </c>
      <c r="G404" s="247">
        <v>2058103.3</v>
      </c>
      <c r="H404" s="247">
        <v>958630.54</v>
      </c>
      <c r="I404" s="252">
        <v>0</v>
      </c>
      <c r="J404" s="249">
        <v>0</v>
      </c>
      <c r="K404" s="247">
        <v>0</v>
      </c>
      <c r="L404" s="247">
        <v>0</v>
      </c>
      <c r="M404" s="247">
        <v>0</v>
      </c>
      <c r="N404" s="247">
        <v>0</v>
      </c>
      <c r="O404" s="247">
        <v>0</v>
      </c>
      <c r="P404" s="247">
        <v>0</v>
      </c>
      <c r="Q404" s="247">
        <v>0</v>
      </c>
      <c r="R404" s="247">
        <v>0</v>
      </c>
      <c r="S404" s="247">
        <v>0</v>
      </c>
      <c r="T404" s="247">
        <v>0</v>
      </c>
      <c r="U404" s="250"/>
      <c r="V404" s="250"/>
      <c r="W404" s="250"/>
      <c r="X404" s="250"/>
      <c r="Y404" s="250"/>
      <c r="Z404" s="250"/>
      <c r="AA404" s="250"/>
      <c r="AB404" s="250"/>
      <c r="AC404" s="250"/>
      <c r="AD404" s="250"/>
      <c r="AE404" s="250"/>
      <c r="AF404" s="250"/>
      <c r="AG404" s="250"/>
      <c r="AH404" s="250"/>
      <c r="AI404" s="250"/>
      <c r="AJ404" s="250"/>
      <c r="AK404" s="250"/>
      <c r="AL404" s="250"/>
      <c r="AM404" s="250"/>
      <c r="AN404" s="250"/>
      <c r="AO404" s="250"/>
      <c r="AP404" s="250"/>
      <c r="AQ404" s="250"/>
    </row>
    <row r="405" spans="1:43" s="48" customFormat="1" ht="24" customHeight="1" x14ac:dyDescent="0.25">
      <c r="A405" s="245">
        <v>3</v>
      </c>
      <c r="B405" s="246" t="s">
        <v>498</v>
      </c>
      <c r="C405" s="247">
        <f t="shared" si="108"/>
        <v>4665657.5999999996</v>
      </c>
      <c r="D405" s="247">
        <f t="shared" si="109"/>
        <v>0</v>
      </c>
      <c r="E405" s="247">
        <v>0</v>
      </c>
      <c r="F405" s="247">
        <v>0</v>
      </c>
      <c r="G405" s="253">
        <v>0</v>
      </c>
      <c r="H405" s="253">
        <v>0</v>
      </c>
      <c r="I405" s="247">
        <v>0</v>
      </c>
      <c r="J405" s="249">
        <v>0</v>
      </c>
      <c r="K405" s="247">
        <v>0</v>
      </c>
      <c r="L405" s="247">
        <v>4665657.5999999996</v>
      </c>
      <c r="M405" s="247">
        <v>0</v>
      </c>
      <c r="N405" s="247">
        <v>0</v>
      </c>
      <c r="O405" s="247">
        <v>0</v>
      </c>
      <c r="P405" s="247">
        <v>0</v>
      </c>
      <c r="Q405" s="247">
        <v>0</v>
      </c>
      <c r="R405" s="247">
        <v>0</v>
      </c>
      <c r="S405" s="247">
        <v>0</v>
      </c>
      <c r="T405" s="247">
        <v>0</v>
      </c>
      <c r="U405" s="250"/>
      <c r="V405" s="250"/>
      <c r="W405" s="250"/>
      <c r="X405" s="250"/>
      <c r="Y405" s="250"/>
      <c r="Z405" s="250"/>
      <c r="AA405" s="250"/>
      <c r="AB405" s="250"/>
      <c r="AC405" s="250"/>
      <c r="AD405" s="250"/>
      <c r="AE405" s="250"/>
      <c r="AF405" s="250"/>
      <c r="AG405" s="250"/>
      <c r="AH405" s="250"/>
      <c r="AI405" s="250"/>
      <c r="AJ405" s="250"/>
      <c r="AK405" s="250"/>
      <c r="AL405" s="250"/>
      <c r="AM405" s="250"/>
      <c r="AN405" s="250"/>
      <c r="AO405" s="250"/>
      <c r="AP405" s="250"/>
      <c r="AQ405" s="250"/>
    </row>
    <row r="406" spans="1:43" s="48" customFormat="1" ht="22.5" customHeight="1" x14ac:dyDescent="0.25">
      <c r="A406" s="245">
        <v>4</v>
      </c>
      <c r="B406" s="246" t="s">
        <v>46</v>
      </c>
      <c r="C406" s="247">
        <f t="shared" si="108"/>
        <v>3764639.09</v>
      </c>
      <c r="D406" s="247">
        <f t="shared" si="109"/>
        <v>2527645.62</v>
      </c>
      <c r="E406" s="247">
        <v>2316275.2200000002</v>
      </c>
      <c r="F406" s="247">
        <v>0</v>
      </c>
      <c r="G406" s="247">
        <v>0</v>
      </c>
      <c r="H406" s="247">
        <v>0</v>
      </c>
      <c r="I406" s="247">
        <v>211370.4</v>
      </c>
      <c r="J406" s="249">
        <v>0</v>
      </c>
      <c r="K406" s="247">
        <v>0</v>
      </c>
      <c r="L406" s="247">
        <v>0</v>
      </c>
      <c r="M406" s="247">
        <v>0</v>
      </c>
      <c r="N406" s="247">
        <v>1236993.47</v>
      </c>
      <c r="O406" s="247">
        <v>0</v>
      </c>
      <c r="P406" s="247">
        <v>0</v>
      </c>
      <c r="Q406" s="247">
        <v>0</v>
      </c>
      <c r="R406" s="247">
        <v>0</v>
      </c>
      <c r="S406" s="247">
        <v>0</v>
      </c>
      <c r="T406" s="247">
        <v>0</v>
      </c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0"/>
      <c r="AN406" s="250"/>
      <c r="AO406" s="250"/>
      <c r="AP406" s="250"/>
      <c r="AQ406" s="250"/>
    </row>
    <row r="407" spans="1:43" s="48" customFormat="1" ht="22.5" customHeight="1" x14ac:dyDescent="0.25">
      <c r="A407" s="245">
        <v>5</v>
      </c>
      <c r="B407" s="246" t="s">
        <v>1342</v>
      </c>
      <c r="C407" s="247">
        <f t="shared" si="108"/>
        <v>2151539.84</v>
      </c>
      <c r="D407" s="247">
        <f t="shared" si="109"/>
        <v>1922974.66</v>
      </c>
      <c r="E407" s="247">
        <v>0</v>
      </c>
      <c r="F407" s="247">
        <v>0</v>
      </c>
      <c r="G407" s="247">
        <v>1922974.66</v>
      </c>
      <c r="H407" s="247">
        <v>0</v>
      </c>
      <c r="I407" s="247">
        <v>0</v>
      </c>
      <c r="J407" s="249">
        <v>0</v>
      </c>
      <c r="K407" s="247">
        <v>0</v>
      </c>
      <c r="L407" s="247">
        <v>0</v>
      </c>
      <c r="M407" s="247">
        <v>0</v>
      </c>
      <c r="N407" s="247">
        <v>0</v>
      </c>
      <c r="O407" s="247">
        <v>0</v>
      </c>
      <c r="P407" s="247">
        <v>228565.18</v>
      </c>
      <c r="Q407" s="247">
        <v>0</v>
      </c>
      <c r="R407" s="247">
        <v>0</v>
      </c>
      <c r="S407" s="247">
        <v>0</v>
      </c>
      <c r="T407" s="247">
        <v>0</v>
      </c>
      <c r="U407" s="250"/>
      <c r="V407" s="250"/>
      <c r="W407" s="250"/>
      <c r="X407" s="250"/>
      <c r="Y407" s="250"/>
      <c r="Z407" s="250"/>
      <c r="AA407" s="250"/>
      <c r="AB407" s="250"/>
      <c r="AC407" s="250"/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0"/>
      <c r="AN407" s="250"/>
      <c r="AO407" s="250"/>
      <c r="AP407" s="250"/>
      <c r="AQ407" s="250"/>
    </row>
    <row r="408" spans="1:43" s="48" customFormat="1" ht="22.5" customHeight="1" x14ac:dyDescent="0.25">
      <c r="A408" s="245">
        <v>6</v>
      </c>
      <c r="B408" s="246" t="s">
        <v>1343</v>
      </c>
      <c r="C408" s="247">
        <f t="shared" si="108"/>
        <v>3392716.4699999997</v>
      </c>
      <c r="D408" s="247">
        <f t="shared" si="109"/>
        <v>492416.4</v>
      </c>
      <c r="E408" s="247">
        <v>0</v>
      </c>
      <c r="F408" s="247">
        <v>0</v>
      </c>
      <c r="G408" s="247">
        <v>492416.4</v>
      </c>
      <c r="H408" s="247">
        <v>0</v>
      </c>
      <c r="I408" s="247">
        <v>0</v>
      </c>
      <c r="J408" s="249">
        <v>0</v>
      </c>
      <c r="K408" s="247">
        <v>0</v>
      </c>
      <c r="L408" s="247">
        <v>0</v>
      </c>
      <c r="M408" s="247">
        <v>0</v>
      </c>
      <c r="N408" s="247">
        <v>2653384.7999999998</v>
      </c>
      <c r="O408" s="247">
        <v>0</v>
      </c>
      <c r="P408" s="247">
        <v>246915.27</v>
      </c>
      <c r="Q408" s="247">
        <v>0</v>
      </c>
      <c r="R408" s="247">
        <v>0</v>
      </c>
      <c r="S408" s="247">
        <v>0</v>
      </c>
      <c r="T408" s="247">
        <v>0</v>
      </c>
      <c r="U408" s="250"/>
      <c r="V408" s="250"/>
      <c r="W408" s="250"/>
      <c r="X408" s="250"/>
      <c r="Y408" s="250"/>
      <c r="Z408" s="250"/>
      <c r="AA408" s="250"/>
      <c r="AB408" s="250"/>
      <c r="AC408" s="250"/>
      <c r="AD408" s="250"/>
      <c r="AE408" s="250"/>
      <c r="AF408" s="250"/>
      <c r="AG408" s="250"/>
      <c r="AH408" s="250"/>
      <c r="AI408" s="250"/>
      <c r="AJ408" s="250"/>
      <c r="AK408" s="250"/>
      <c r="AL408" s="250"/>
      <c r="AM408" s="250"/>
      <c r="AN408" s="250"/>
      <c r="AO408" s="250"/>
      <c r="AP408" s="250"/>
      <c r="AQ408" s="250"/>
    </row>
    <row r="409" spans="1:43" s="48" customFormat="1" ht="22.5" customHeight="1" x14ac:dyDescent="0.25">
      <c r="A409" s="245">
        <v>7</v>
      </c>
      <c r="B409" s="246" t="s">
        <v>52</v>
      </c>
      <c r="C409" s="247">
        <f t="shared" si="108"/>
        <v>380182.8</v>
      </c>
      <c r="D409" s="247">
        <f t="shared" si="109"/>
        <v>380182.8</v>
      </c>
      <c r="E409" s="247">
        <v>0</v>
      </c>
      <c r="F409" s="247">
        <v>0</v>
      </c>
      <c r="G409" s="247">
        <v>0</v>
      </c>
      <c r="H409" s="247">
        <v>380182.8</v>
      </c>
      <c r="I409" s="247">
        <v>0</v>
      </c>
      <c r="J409" s="249">
        <v>0</v>
      </c>
      <c r="K409" s="247">
        <v>0</v>
      </c>
      <c r="L409" s="247">
        <v>0</v>
      </c>
      <c r="M409" s="247">
        <v>0</v>
      </c>
      <c r="N409" s="247">
        <v>0</v>
      </c>
      <c r="O409" s="247">
        <v>0</v>
      </c>
      <c r="P409" s="247">
        <v>0</v>
      </c>
      <c r="Q409" s="247">
        <v>0</v>
      </c>
      <c r="R409" s="247">
        <v>0</v>
      </c>
      <c r="S409" s="247">
        <v>0</v>
      </c>
      <c r="T409" s="247">
        <v>0</v>
      </c>
      <c r="U409" s="250"/>
      <c r="V409" s="250"/>
      <c r="W409" s="250"/>
      <c r="X409" s="250"/>
      <c r="Y409" s="250"/>
      <c r="Z409" s="250"/>
      <c r="AA409" s="250"/>
      <c r="AB409" s="250"/>
      <c r="AC409" s="250"/>
      <c r="AD409" s="250"/>
      <c r="AE409" s="250"/>
      <c r="AF409" s="250"/>
      <c r="AG409" s="250"/>
      <c r="AH409" s="250"/>
      <c r="AI409" s="250"/>
      <c r="AJ409" s="250"/>
      <c r="AK409" s="250"/>
      <c r="AL409" s="250"/>
      <c r="AM409" s="250"/>
      <c r="AN409" s="250"/>
      <c r="AO409" s="250"/>
      <c r="AP409" s="250"/>
      <c r="AQ409" s="250"/>
    </row>
    <row r="410" spans="1:43" s="48" customFormat="1" ht="24" customHeight="1" x14ac:dyDescent="0.25">
      <c r="A410" s="245">
        <v>8</v>
      </c>
      <c r="B410" s="246" t="s">
        <v>500</v>
      </c>
      <c r="C410" s="247">
        <f t="shared" si="108"/>
        <v>1558983.74</v>
      </c>
      <c r="D410" s="247">
        <f t="shared" si="109"/>
        <v>0</v>
      </c>
      <c r="E410" s="247">
        <v>0</v>
      </c>
      <c r="F410" s="247">
        <v>0</v>
      </c>
      <c r="G410" s="247">
        <v>0</v>
      </c>
      <c r="H410" s="247">
        <v>0</v>
      </c>
      <c r="I410" s="247">
        <v>0</v>
      </c>
      <c r="J410" s="249">
        <v>0</v>
      </c>
      <c r="K410" s="247">
        <v>0</v>
      </c>
      <c r="L410" s="247">
        <v>0</v>
      </c>
      <c r="M410" s="247">
        <v>0</v>
      </c>
      <c r="N410" s="247">
        <v>1558983.74</v>
      </c>
      <c r="O410" s="247">
        <v>0</v>
      </c>
      <c r="P410" s="247">
        <v>0</v>
      </c>
      <c r="Q410" s="247">
        <v>0</v>
      </c>
      <c r="R410" s="247">
        <v>0</v>
      </c>
      <c r="S410" s="247">
        <v>0</v>
      </c>
      <c r="T410" s="247">
        <v>0</v>
      </c>
      <c r="U410" s="250"/>
      <c r="V410" s="250"/>
      <c r="W410" s="250"/>
      <c r="X410" s="250"/>
      <c r="Y410" s="250"/>
      <c r="Z410" s="250"/>
      <c r="AA410" s="250"/>
      <c r="AB410" s="250"/>
      <c r="AC410" s="250"/>
      <c r="AD410" s="250"/>
      <c r="AE410" s="250"/>
      <c r="AF410" s="250"/>
      <c r="AG410" s="250"/>
      <c r="AH410" s="250"/>
      <c r="AI410" s="250"/>
      <c r="AJ410" s="250"/>
      <c r="AK410" s="250"/>
      <c r="AL410" s="250"/>
      <c r="AM410" s="250"/>
      <c r="AN410" s="250"/>
      <c r="AO410" s="250"/>
      <c r="AP410" s="250"/>
      <c r="AQ410" s="250"/>
    </row>
    <row r="411" spans="1:43" s="48" customFormat="1" ht="24" customHeight="1" x14ac:dyDescent="0.25">
      <c r="A411" s="245">
        <v>9</v>
      </c>
      <c r="B411" s="246" t="s">
        <v>501</v>
      </c>
      <c r="C411" s="247">
        <f t="shared" si="108"/>
        <v>3580940.65</v>
      </c>
      <c r="D411" s="247">
        <f t="shared" si="109"/>
        <v>3580940.65</v>
      </c>
      <c r="E411" s="247">
        <v>3580940.65</v>
      </c>
      <c r="F411" s="247">
        <v>0</v>
      </c>
      <c r="G411" s="247">
        <v>0</v>
      </c>
      <c r="H411" s="247">
        <v>0</v>
      </c>
      <c r="I411" s="247">
        <v>0</v>
      </c>
      <c r="J411" s="249">
        <v>0</v>
      </c>
      <c r="K411" s="247">
        <v>0</v>
      </c>
      <c r="L411" s="247">
        <v>0</v>
      </c>
      <c r="M411" s="247">
        <v>0</v>
      </c>
      <c r="N411" s="247">
        <v>0</v>
      </c>
      <c r="O411" s="247">
        <v>0</v>
      </c>
      <c r="P411" s="247">
        <v>0</v>
      </c>
      <c r="Q411" s="247">
        <v>0</v>
      </c>
      <c r="R411" s="247">
        <v>0</v>
      </c>
      <c r="S411" s="247">
        <v>0</v>
      </c>
      <c r="T411" s="247">
        <v>0</v>
      </c>
      <c r="U411" s="250"/>
      <c r="V411" s="250"/>
      <c r="W411" s="250"/>
      <c r="X411" s="250"/>
      <c r="Y411" s="250"/>
      <c r="Z411" s="250"/>
      <c r="AA411" s="250"/>
      <c r="AB411" s="250"/>
      <c r="AC411" s="250"/>
      <c r="AD411" s="250"/>
      <c r="AE411" s="250"/>
      <c r="AF411" s="250"/>
      <c r="AG411" s="250"/>
      <c r="AH411" s="250"/>
      <c r="AI411" s="250"/>
      <c r="AJ411" s="250"/>
      <c r="AK411" s="250"/>
      <c r="AL411" s="250"/>
      <c r="AM411" s="250"/>
      <c r="AN411" s="250"/>
      <c r="AO411" s="250"/>
      <c r="AP411" s="250"/>
      <c r="AQ411" s="250"/>
    </row>
    <row r="412" spans="1:43" s="48" customFormat="1" ht="22.5" customHeight="1" x14ac:dyDescent="0.25">
      <c r="A412" s="245">
        <v>10</v>
      </c>
      <c r="B412" s="246" t="s">
        <v>1344</v>
      </c>
      <c r="C412" s="247">
        <f t="shared" si="108"/>
        <v>309060</v>
      </c>
      <c r="D412" s="247">
        <f t="shared" si="109"/>
        <v>0</v>
      </c>
      <c r="E412" s="247">
        <v>0</v>
      </c>
      <c r="F412" s="247">
        <v>0</v>
      </c>
      <c r="G412" s="247">
        <v>0</v>
      </c>
      <c r="H412" s="247">
        <v>0</v>
      </c>
      <c r="I412" s="247">
        <v>0</v>
      </c>
      <c r="J412" s="249">
        <v>0</v>
      </c>
      <c r="K412" s="247">
        <v>0</v>
      </c>
      <c r="L412" s="247">
        <v>0</v>
      </c>
      <c r="M412" s="247">
        <v>0</v>
      </c>
      <c r="N412" s="247">
        <v>0</v>
      </c>
      <c r="O412" s="247">
        <v>0</v>
      </c>
      <c r="P412" s="247">
        <v>309060</v>
      </c>
      <c r="Q412" s="247">
        <v>0</v>
      </c>
      <c r="R412" s="247">
        <v>0</v>
      </c>
      <c r="S412" s="247">
        <v>0</v>
      </c>
      <c r="T412" s="247">
        <v>0</v>
      </c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0"/>
      <c r="AN412" s="250"/>
      <c r="AO412" s="250"/>
      <c r="AP412" s="250"/>
      <c r="AQ412" s="250"/>
    </row>
    <row r="413" spans="1:43" s="48" customFormat="1" ht="24" customHeight="1" x14ac:dyDescent="0.25">
      <c r="A413" s="245">
        <v>11</v>
      </c>
      <c r="B413" s="246" t="s">
        <v>504</v>
      </c>
      <c r="C413" s="247">
        <f t="shared" si="108"/>
        <v>2857248.96</v>
      </c>
      <c r="D413" s="247">
        <f t="shared" si="109"/>
        <v>2112248.96</v>
      </c>
      <c r="E413" s="247">
        <v>0</v>
      </c>
      <c r="F413" s="247">
        <v>0</v>
      </c>
      <c r="G413" s="247">
        <v>2112248.96</v>
      </c>
      <c r="H413" s="247">
        <v>0</v>
      </c>
      <c r="I413" s="247">
        <v>0</v>
      </c>
      <c r="J413" s="249">
        <v>0</v>
      </c>
      <c r="K413" s="247">
        <v>0</v>
      </c>
      <c r="L413" s="247">
        <v>0</v>
      </c>
      <c r="M413" s="247">
        <v>0</v>
      </c>
      <c r="N413" s="247">
        <v>745000</v>
      </c>
      <c r="O413" s="247">
        <v>0</v>
      </c>
      <c r="P413" s="247">
        <v>0</v>
      </c>
      <c r="Q413" s="247">
        <v>0</v>
      </c>
      <c r="R413" s="247">
        <v>0</v>
      </c>
      <c r="S413" s="247">
        <v>0</v>
      </c>
      <c r="T413" s="247">
        <v>0</v>
      </c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0"/>
      <c r="AN413" s="250"/>
      <c r="AO413" s="250"/>
      <c r="AP413" s="250"/>
      <c r="AQ413" s="250"/>
    </row>
    <row r="414" spans="1:43" s="48" customFormat="1" ht="22.5" customHeight="1" x14ac:dyDescent="0.25">
      <c r="A414" s="245">
        <v>12</v>
      </c>
      <c r="B414" s="246" t="s">
        <v>1345</v>
      </c>
      <c r="C414" s="247">
        <f t="shared" si="108"/>
        <v>103524.58</v>
      </c>
      <c r="D414" s="247">
        <f t="shared" si="109"/>
        <v>0</v>
      </c>
      <c r="E414" s="247">
        <v>0</v>
      </c>
      <c r="F414" s="247">
        <v>0</v>
      </c>
      <c r="G414" s="247">
        <v>0</v>
      </c>
      <c r="H414" s="247">
        <v>0</v>
      </c>
      <c r="I414" s="247">
        <v>0</v>
      </c>
      <c r="J414" s="249">
        <v>0</v>
      </c>
      <c r="K414" s="247">
        <v>0</v>
      </c>
      <c r="L414" s="247">
        <v>0</v>
      </c>
      <c r="M414" s="247">
        <v>0</v>
      </c>
      <c r="N414" s="247">
        <v>0</v>
      </c>
      <c r="O414" s="247">
        <v>0</v>
      </c>
      <c r="P414" s="247">
        <v>103524.58</v>
      </c>
      <c r="Q414" s="247">
        <v>0</v>
      </c>
      <c r="R414" s="247">
        <v>0</v>
      </c>
      <c r="S414" s="247">
        <v>0</v>
      </c>
      <c r="T414" s="247">
        <v>0</v>
      </c>
      <c r="U414" s="250"/>
      <c r="V414" s="250"/>
      <c r="W414" s="250"/>
      <c r="X414" s="250"/>
      <c r="Y414" s="250"/>
      <c r="Z414" s="250"/>
      <c r="AA414" s="250"/>
      <c r="AB414" s="250"/>
      <c r="AC414" s="250"/>
      <c r="AD414" s="250"/>
      <c r="AE414" s="250"/>
      <c r="AF414" s="250"/>
      <c r="AG414" s="250"/>
      <c r="AH414" s="250"/>
      <c r="AI414" s="250"/>
      <c r="AJ414" s="250"/>
      <c r="AK414" s="250"/>
      <c r="AL414" s="250"/>
      <c r="AM414" s="250"/>
      <c r="AN414" s="250"/>
      <c r="AO414" s="250"/>
      <c r="AP414" s="250"/>
      <c r="AQ414" s="250"/>
    </row>
    <row r="415" spans="1:43" s="48" customFormat="1" ht="22.5" customHeight="1" x14ac:dyDescent="0.25">
      <c r="A415" s="245">
        <v>13</v>
      </c>
      <c r="B415" s="246" t="s">
        <v>55</v>
      </c>
      <c r="C415" s="247">
        <f t="shared" si="108"/>
        <v>839941.2</v>
      </c>
      <c r="D415" s="247">
        <f t="shared" si="109"/>
        <v>0</v>
      </c>
      <c r="E415" s="247">
        <v>0</v>
      </c>
      <c r="F415" s="247">
        <v>0</v>
      </c>
      <c r="G415" s="247">
        <v>0</v>
      </c>
      <c r="H415" s="247">
        <v>0</v>
      </c>
      <c r="I415" s="247">
        <v>0</v>
      </c>
      <c r="J415" s="249">
        <v>0</v>
      </c>
      <c r="K415" s="247">
        <v>0</v>
      </c>
      <c r="L415" s="247">
        <v>0</v>
      </c>
      <c r="M415" s="247">
        <v>0</v>
      </c>
      <c r="N415" s="247">
        <v>839941.2</v>
      </c>
      <c r="O415" s="247">
        <v>0</v>
      </c>
      <c r="P415" s="247">
        <v>0</v>
      </c>
      <c r="Q415" s="247">
        <v>0</v>
      </c>
      <c r="R415" s="247">
        <v>0</v>
      </c>
      <c r="S415" s="247">
        <v>0</v>
      </c>
      <c r="T415" s="247">
        <v>0</v>
      </c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0"/>
      <c r="AP415" s="250"/>
      <c r="AQ415" s="250"/>
    </row>
    <row r="416" spans="1:43" s="48" customFormat="1" ht="22.5" customHeight="1" x14ac:dyDescent="0.25">
      <c r="A416" s="245">
        <v>14</v>
      </c>
      <c r="B416" s="246" t="s">
        <v>506</v>
      </c>
      <c r="C416" s="247">
        <f t="shared" si="108"/>
        <v>475146</v>
      </c>
      <c r="D416" s="247">
        <f t="shared" si="109"/>
        <v>475146</v>
      </c>
      <c r="E416" s="247">
        <v>0</v>
      </c>
      <c r="F416" s="247">
        <v>0</v>
      </c>
      <c r="G416" s="247">
        <v>0</v>
      </c>
      <c r="H416" s="247">
        <v>475146</v>
      </c>
      <c r="I416" s="247">
        <v>0</v>
      </c>
      <c r="J416" s="249">
        <v>0</v>
      </c>
      <c r="K416" s="247">
        <v>0</v>
      </c>
      <c r="L416" s="247">
        <v>0</v>
      </c>
      <c r="M416" s="247">
        <v>0</v>
      </c>
      <c r="N416" s="247">
        <v>0</v>
      </c>
      <c r="O416" s="247">
        <v>0</v>
      </c>
      <c r="P416" s="247">
        <v>0</v>
      </c>
      <c r="Q416" s="247">
        <v>0</v>
      </c>
      <c r="R416" s="247">
        <v>0</v>
      </c>
      <c r="S416" s="247">
        <v>0</v>
      </c>
      <c r="T416" s="247">
        <v>0</v>
      </c>
      <c r="U416" s="250"/>
      <c r="V416" s="250"/>
      <c r="W416" s="250"/>
      <c r="X416" s="250"/>
      <c r="Y416" s="250"/>
      <c r="Z416" s="250"/>
      <c r="AA416" s="250"/>
      <c r="AB416" s="250"/>
      <c r="AC416" s="250"/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0"/>
      <c r="AP416" s="250"/>
      <c r="AQ416" s="250"/>
    </row>
    <row r="417" spans="1:43" s="48" customFormat="1" ht="22.5" customHeight="1" x14ac:dyDescent="0.25">
      <c r="A417" s="245">
        <v>15</v>
      </c>
      <c r="B417" s="246" t="s">
        <v>1346</v>
      </c>
      <c r="C417" s="247">
        <f t="shared" si="108"/>
        <v>287109.40999999997</v>
      </c>
      <c r="D417" s="247">
        <f t="shared" si="109"/>
        <v>0</v>
      </c>
      <c r="E417" s="247">
        <v>0</v>
      </c>
      <c r="F417" s="247">
        <v>0</v>
      </c>
      <c r="G417" s="247">
        <v>0</v>
      </c>
      <c r="H417" s="247">
        <v>0</v>
      </c>
      <c r="I417" s="247">
        <v>0</v>
      </c>
      <c r="J417" s="249">
        <v>0</v>
      </c>
      <c r="K417" s="247">
        <v>0</v>
      </c>
      <c r="L417" s="247">
        <v>0</v>
      </c>
      <c r="M417" s="247">
        <v>0</v>
      </c>
      <c r="N417" s="247">
        <v>0</v>
      </c>
      <c r="O417" s="247">
        <v>0</v>
      </c>
      <c r="P417" s="247">
        <v>287109.40999999997</v>
      </c>
      <c r="Q417" s="247">
        <v>0</v>
      </c>
      <c r="R417" s="247">
        <v>0</v>
      </c>
      <c r="S417" s="247">
        <v>0</v>
      </c>
      <c r="T417" s="247">
        <v>0</v>
      </c>
      <c r="U417" s="250"/>
      <c r="V417" s="250"/>
      <c r="W417" s="250"/>
      <c r="X417" s="250"/>
      <c r="Y417" s="250"/>
      <c r="Z417" s="250"/>
      <c r="AA417" s="250"/>
      <c r="AB417" s="250"/>
      <c r="AC417" s="250"/>
      <c r="AD417" s="250"/>
      <c r="AE417" s="250"/>
      <c r="AF417" s="250"/>
      <c r="AG417" s="250"/>
      <c r="AH417" s="250"/>
      <c r="AI417" s="250"/>
      <c r="AJ417" s="250"/>
      <c r="AK417" s="250"/>
      <c r="AL417" s="250"/>
      <c r="AM417" s="250"/>
      <c r="AN417" s="250"/>
      <c r="AO417" s="250"/>
      <c r="AP417" s="250"/>
      <c r="AQ417" s="250"/>
    </row>
    <row r="418" spans="1:43" s="48" customFormat="1" ht="22.5" customHeight="1" x14ac:dyDescent="0.25">
      <c r="A418" s="245">
        <v>16</v>
      </c>
      <c r="B418" s="246" t="s">
        <v>508</v>
      </c>
      <c r="C418" s="247">
        <f t="shared" si="108"/>
        <v>101456.52</v>
      </c>
      <c r="D418" s="247">
        <f t="shared" si="109"/>
        <v>101456.52</v>
      </c>
      <c r="E418" s="247">
        <v>0</v>
      </c>
      <c r="F418" s="247">
        <v>0</v>
      </c>
      <c r="G418" s="247">
        <v>0</v>
      </c>
      <c r="H418" s="247">
        <v>101456.52</v>
      </c>
      <c r="I418" s="247">
        <v>0</v>
      </c>
      <c r="J418" s="249">
        <v>0</v>
      </c>
      <c r="K418" s="247">
        <v>0</v>
      </c>
      <c r="L418" s="247">
        <v>0</v>
      </c>
      <c r="M418" s="247">
        <v>0</v>
      </c>
      <c r="N418" s="247">
        <v>0</v>
      </c>
      <c r="O418" s="247">
        <v>0</v>
      </c>
      <c r="P418" s="247">
        <v>0</v>
      </c>
      <c r="Q418" s="247">
        <v>0</v>
      </c>
      <c r="R418" s="247">
        <v>0</v>
      </c>
      <c r="S418" s="247">
        <v>0</v>
      </c>
      <c r="T418" s="247">
        <v>0</v>
      </c>
      <c r="U418" s="250"/>
      <c r="V418" s="250"/>
      <c r="W418" s="250"/>
      <c r="X418" s="250"/>
      <c r="Y418" s="250"/>
      <c r="Z418" s="250"/>
      <c r="AA418" s="250"/>
      <c r="AB418" s="250"/>
      <c r="AC418" s="250"/>
      <c r="AD418" s="250"/>
      <c r="AE418" s="250"/>
      <c r="AF418" s="250"/>
      <c r="AG418" s="250"/>
      <c r="AH418" s="250"/>
      <c r="AI418" s="250"/>
      <c r="AJ418" s="250"/>
      <c r="AK418" s="250"/>
      <c r="AL418" s="250"/>
      <c r="AM418" s="250"/>
      <c r="AN418" s="250"/>
      <c r="AO418" s="250"/>
      <c r="AP418" s="250"/>
      <c r="AQ418" s="250"/>
    </row>
    <row r="419" spans="1:43" s="48" customFormat="1" ht="22.5" customHeight="1" x14ac:dyDescent="0.25">
      <c r="A419" s="245">
        <v>17</v>
      </c>
      <c r="B419" s="246" t="s">
        <v>509</v>
      </c>
      <c r="C419" s="247">
        <f t="shared" si="108"/>
        <v>3481785.6</v>
      </c>
      <c r="D419" s="247">
        <f t="shared" si="109"/>
        <v>3481785.6</v>
      </c>
      <c r="E419" s="247">
        <v>3481785.6</v>
      </c>
      <c r="F419" s="247">
        <v>0</v>
      </c>
      <c r="G419" s="247">
        <v>0</v>
      </c>
      <c r="H419" s="247">
        <v>0</v>
      </c>
      <c r="I419" s="247">
        <v>0</v>
      </c>
      <c r="J419" s="249">
        <v>0</v>
      </c>
      <c r="K419" s="247">
        <v>0</v>
      </c>
      <c r="L419" s="247">
        <v>0</v>
      </c>
      <c r="M419" s="247">
        <v>0</v>
      </c>
      <c r="N419" s="247">
        <v>0</v>
      </c>
      <c r="O419" s="247">
        <v>0</v>
      </c>
      <c r="P419" s="247">
        <v>0</v>
      </c>
      <c r="Q419" s="247">
        <v>0</v>
      </c>
      <c r="R419" s="247">
        <v>0</v>
      </c>
      <c r="S419" s="247">
        <v>0</v>
      </c>
      <c r="T419" s="247">
        <v>0</v>
      </c>
      <c r="U419" s="250"/>
      <c r="V419" s="250"/>
      <c r="W419" s="250"/>
      <c r="X419" s="250"/>
      <c r="Y419" s="250"/>
      <c r="Z419" s="250"/>
      <c r="AA419" s="250"/>
      <c r="AB419" s="250"/>
      <c r="AC419" s="250"/>
      <c r="AD419" s="250"/>
      <c r="AE419" s="250"/>
      <c r="AF419" s="250"/>
      <c r="AG419" s="250"/>
      <c r="AH419" s="250"/>
      <c r="AI419" s="250"/>
      <c r="AJ419" s="250"/>
      <c r="AK419" s="250"/>
      <c r="AL419" s="250"/>
      <c r="AM419" s="250"/>
      <c r="AN419" s="250"/>
      <c r="AO419" s="250"/>
      <c r="AP419" s="250"/>
      <c r="AQ419" s="250"/>
    </row>
    <row r="420" spans="1:43" s="48" customFormat="1" ht="22.5" customHeight="1" x14ac:dyDescent="0.25">
      <c r="A420" s="245">
        <v>18</v>
      </c>
      <c r="B420" s="246" t="s">
        <v>510</v>
      </c>
      <c r="C420" s="247">
        <f t="shared" si="108"/>
        <v>324022.07</v>
      </c>
      <c r="D420" s="247">
        <f t="shared" si="109"/>
        <v>324022.07</v>
      </c>
      <c r="E420" s="247">
        <v>324022.07</v>
      </c>
      <c r="F420" s="247">
        <v>0</v>
      </c>
      <c r="G420" s="247">
        <v>0</v>
      </c>
      <c r="H420" s="247">
        <v>0</v>
      </c>
      <c r="I420" s="247">
        <v>0</v>
      </c>
      <c r="J420" s="249">
        <v>0</v>
      </c>
      <c r="K420" s="247">
        <v>0</v>
      </c>
      <c r="L420" s="247">
        <v>0</v>
      </c>
      <c r="M420" s="247">
        <v>0</v>
      </c>
      <c r="N420" s="247">
        <v>0</v>
      </c>
      <c r="O420" s="247">
        <v>0</v>
      </c>
      <c r="P420" s="247">
        <v>0</v>
      </c>
      <c r="Q420" s="247">
        <v>0</v>
      </c>
      <c r="R420" s="247">
        <v>0</v>
      </c>
      <c r="S420" s="247">
        <v>0</v>
      </c>
      <c r="T420" s="247">
        <v>0</v>
      </c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</row>
    <row r="421" spans="1:43" s="48" customFormat="1" ht="22.5" customHeight="1" x14ac:dyDescent="0.25">
      <c r="A421" s="245">
        <v>19</v>
      </c>
      <c r="B421" s="246" t="s">
        <v>69</v>
      </c>
      <c r="C421" s="247">
        <f t="shared" si="108"/>
        <v>107744.4</v>
      </c>
      <c r="D421" s="247">
        <f t="shared" si="109"/>
        <v>107744.4</v>
      </c>
      <c r="E421" s="247">
        <v>0</v>
      </c>
      <c r="F421" s="247">
        <v>0</v>
      </c>
      <c r="G421" s="247">
        <v>0</v>
      </c>
      <c r="H421" s="247">
        <v>107744.4</v>
      </c>
      <c r="I421" s="247">
        <v>0</v>
      </c>
      <c r="J421" s="249">
        <v>0</v>
      </c>
      <c r="K421" s="247">
        <v>0</v>
      </c>
      <c r="L421" s="247">
        <v>0</v>
      </c>
      <c r="M421" s="247">
        <v>0</v>
      </c>
      <c r="N421" s="247">
        <v>0</v>
      </c>
      <c r="O421" s="247">
        <v>0</v>
      </c>
      <c r="P421" s="247">
        <v>0</v>
      </c>
      <c r="Q421" s="247">
        <v>0</v>
      </c>
      <c r="R421" s="247">
        <v>0</v>
      </c>
      <c r="S421" s="247">
        <v>0</v>
      </c>
      <c r="T421" s="247">
        <v>0</v>
      </c>
      <c r="U421" s="250"/>
      <c r="V421" s="250"/>
      <c r="W421" s="250"/>
      <c r="X421" s="250"/>
      <c r="Y421" s="250"/>
      <c r="Z421" s="250"/>
      <c r="AA421" s="250"/>
      <c r="AB421" s="250"/>
      <c r="AC421" s="250"/>
      <c r="AD421" s="250"/>
      <c r="AE421" s="250"/>
      <c r="AF421" s="250"/>
      <c r="AG421" s="250"/>
      <c r="AH421" s="250"/>
      <c r="AI421" s="250"/>
      <c r="AJ421" s="250"/>
      <c r="AK421" s="250"/>
      <c r="AL421" s="250"/>
      <c r="AM421" s="250"/>
      <c r="AN421" s="250"/>
      <c r="AO421" s="250"/>
      <c r="AP421" s="250"/>
      <c r="AQ421" s="250"/>
    </row>
    <row r="422" spans="1:43" s="48" customFormat="1" ht="22.5" customHeight="1" x14ac:dyDescent="0.25">
      <c r="A422" s="245">
        <v>20</v>
      </c>
      <c r="B422" s="246" t="s">
        <v>1347</v>
      </c>
      <c r="C422" s="247">
        <f t="shared" si="108"/>
        <v>201020.23</v>
      </c>
      <c r="D422" s="247">
        <f t="shared" si="109"/>
        <v>0</v>
      </c>
      <c r="E422" s="247">
        <v>0</v>
      </c>
      <c r="F422" s="247">
        <v>0</v>
      </c>
      <c r="G422" s="247">
        <v>0</v>
      </c>
      <c r="H422" s="247">
        <v>0</v>
      </c>
      <c r="I422" s="247">
        <v>0</v>
      </c>
      <c r="J422" s="249">
        <v>0</v>
      </c>
      <c r="K422" s="247">
        <v>0</v>
      </c>
      <c r="L422" s="247">
        <v>0</v>
      </c>
      <c r="M422" s="247">
        <v>0</v>
      </c>
      <c r="N422" s="247">
        <v>0</v>
      </c>
      <c r="O422" s="247">
        <v>0</v>
      </c>
      <c r="P422" s="247">
        <v>201020.23</v>
      </c>
      <c r="Q422" s="247">
        <v>0</v>
      </c>
      <c r="R422" s="247">
        <v>0</v>
      </c>
      <c r="S422" s="247">
        <v>0</v>
      </c>
      <c r="T422" s="247">
        <v>0</v>
      </c>
      <c r="U422" s="250"/>
      <c r="V422" s="250"/>
      <c r="W422" s="250"/>
      <c r="X422" s="250"/>
      <c r="Y422" s="250"/>
      <c r="Z422" s="250"/>
      <c r="AA422" s="250"/>
      <c r="AB422" s="250"/>
      <c r="AC422" s="250"/>
      <c r="AD422" s="250"/>
      <c r="AE422" s="250"/>
      <c r="AF422" s="250"/>
      <c r="AG422" s="250"/>
      <c r="AH422" s="250"/>
      <c r="AI422" s="250"/>
      <c r="AJ422" s="250"/>
      <c r="AK422" s="250"/>
      <c r="AL422" s="250"/>
      <c r="AM422" s="250"/>
      <c r="AN422" s="250"/>
      <c r="AO422" s="250"/>
      <c r="AP422" s="250"/>
      <c r="AQ422" s="250"/>
    </row>
    <row r="423" spans="1:43" s="48" customFormat="1" ht="22.5" customHeight="1" x14ac:dyDescent="0.25">
      <c r="A423" s="245">
        <v>21</v>
      </c>
      <c r="B423" s="246" t="s">
        <v>1348</v>
      </c>
      <c r="C423" s="247">
        <f t="shared" si="108"/>
        <v>2466011.1</v>
      </c>
      <c r="D423" s="247">
        <f t="shared" si="109"/>
        <v>1916092.8</v>
      </c>
      <c r="E423" s="247">
        <v>0</v>
      </c>
      <c r="F423" s="247">
        <v>0</v>
      </c>
      <c r="G423" s="247">
        <v>1916092.8</v>
      </c>
      <c r="H423" s="247">
        <v>0</v>
      </c>
      <c r="I423" s="247">
        <v>0</v>
      </c>
      <c r="J423" s="249">
        <v>0</v>
      </c>
      <c r="K423" s="247">
        <v>0</v>
      </c>
      <c r="L423" s="247">
        <v>0</v>
      </c>
      <c r="M423" s="247">
        <v>0</v>
      </c>
      <c r="N423" s="247">
        <v>0</v>
      </c>
      <c r="O423" s="247">
        <v>0</v>
      </c>
      <c r="P423" s="247">
        <v>549918.30000000005</v>
      </c>
      <c r="Q423" s="247">
        <v>0</v>
      </c>
      <c r="R423" s="247">
        <v>0</v>
      </c>
      <c r="S423" s="247">
        <v>0</v>
      </c>
      <c r="T423" s="247">
        <v>0</v>
      </c>
      <c r="U423" s="250"/>
      <c r="V423" s="250"/>
      <c r="W423" s="250"/>
      <c r="X423" s="250"/>
      <c r="Y423" s="250"/>
      <c r="Z423" s="250"/>
      <c r="AA423" s="250"/>
      <c r="AB423" s="250"/>
      <c r="AC423" s="250"/>
      <c r="AD423" s="250"/>
      <c r="AE423" s="250"/>
      <c r="AF423" s="250"/>
      <c r="AG423" s="250"/>
      <c r="AH423" s="250"/>
      <c r="AI423" s="250"/>
      <c r="AJ423" s="250"/>
      <c r="AK423" s="250"/>
      <c r="AL423" s="250"/>
      <c r="AM423" s="250"/>
      <c r="AN423" s="250"/>
      <c r="AO423" s="250"/>
      <c r="AP423" s="250"/>
      <c r="AQ423" s="250"/>
    </row>
    <row r="424" spans="1:43" s="48" customFormat="1" ht="22.5" customHeight="1" x14ac:dyDescent="0.25">
      <c r="A424" s="245">
        <v>22</v>
      </c>
      <c r="B424" s="246" t="s">
        <v>513</v>
      </c>
      <c r="C424" s="247">
        <f t="shared" si="108"/>
        <v>510847.28</v>
      </c>
      <c r="D424" s="247">
        <f t="shared" si="109"/>
        <v>0</v>
      </c>
      <c r="E424" s="247">
        <v>0</v>
      </c>
      <c r="F424" s="247">
        <v>0</v>
      </c>
      <c r="G424" s="247">
        <v>0</v>
      </c>
      <c r="H424" s="247">
        <v>0</v>
      </c>
      <c r="I424" s="247">
        <v>0</v>
      </c>
      <c r="J424" s="249">
        <v>0</v>
      </c>
      <c r="K424" s="247">
        <v>0</v>
      </c>
      <c r="L424" s="247">
        <v>0</v>
      </c>
      <c r="M424" s="247">
        <v>0</v>
      </c>
      <c r="N424" s="247">
        <v>510847.28</v>
      </c>
      <c r="O424" s="247">
        <v>0</v>
      </c>
      <c r="P424" s="247">
        <v>0</v>
      </c>
      <c r="Q424" s="247">
        <v>0</v>
      </c>
      <c r="R424" s="247">
        <v>0</v>
      </c>
      <c r="S424" s="247">
        <v>0</v>
      </c>
      <c r="T424" s="247">
        <v>0</v>
      </c>
      <c r="U424" s="250"/>
      <c r="V424" s="250"/>
      <c r="W424" s="250"/>
      <c r="X424" s="250"/>
      <c r="Y424" s="250"/>
      <c r="Z424" s="250"/>
      <c r="AA424" s="250"/>
      <c r="AB424" s="250"/>
      <c r="AC424" s="250"/>
      <c r="AD424" s="250"/>
      <c r="AE424" s="250"/>
      <c r="AF424" s="250"/>
      <c r="AG424" s="250"/>
      <c r="AH424" s="250"/>
      <c r="AI424" s="250"/>
      <c r="AJ424" s="250"/>
      <c r="AK424" s="250"/>
      <c r="AL424" s="250"/>
      <c r="AM424" s="250"/>
      <c r="AN424" s="250"/>
      <c r="AO424" s="250"/>
      <c r="AP424" s="250"/>
      <c r="AQ424" s="250"/>
    </row>
    <row r="425" spans="1:43" s="48" customFormat="1" ht="22.5" customHeight="1" x14ac:dyDescent="0.25">
      <c r="A425" s="245">
        <v>23</v>
      </c>
      <c r="B425" s="246" t="s">
        <v>514</v>
      </c>
      <c r="C425" s="247">
        <f t="shared" si="108"/>
        <v>3503540.4</v>
      </c>
      <c r="D425" s="247">
        <f t="shared" si="109"/>
        <v>2847626</v>
      </c>
      <c r="E425" s="247">
        <v>2847626</v>
      </c>
      <c r="F425" s="247">
        <v>0</v>
      </c>
      <c r="G425" s="247">
        <v>0</v>
      </c>
      <c r="H425" s="247">
        <v>0</v>
      </c>
      <c r="I425" s="247">
        <v>0</v>
      </c>
      <c r="J425" s="249">
        <v>0</v>
      </c>
      <c r="K425" s="247">
        <v>0</v>
      </c>
      <c r="L425" s="247">
        <v>0</v>
      </c>
      <c r="M425" s="247">
        <v>0</v>
      </c>
      <c r="N425" s="247">
        <v>655914.4</v>
      </c>
      <c r="O425" s="247">
        <v>0</v>
      </c>
      <c r="P425" s="247">
        <v>0</v>
      </c>
      <c r="Q425" s="247">
        <v>0</v>
      </c>
      <c r="R425" s="247">
        <v>0</v>
      </c>
      <c r="S425" s="247">
        <v>0</v>
      </c>
      <c r="T425" s="247">
        <v>0</v>
      </c>
      <c r="U425" s="250"/>
      <c r="V425" s="250"/>
      <c r="W425" s="250"/>
      <c r="X425" s="250"/>
      <c r="Y425" s="250"/>
      <c r="Z425" s="250"/>
      <c r="AA425" s="250"/>
      <c r="AB425" s="250"/>
      <c r="AC425" s="250"/>
      <c r="AD425" s="250"/>
      <c r="AE425" s="250"/>
      <c r="AF425" s="250"/>
      <c r="AG425" s="250"/>
      <c r="AH425" s="250"/>
      <c r="AI425" s="250"/>
      <c r="AJ425" s="250"/>
      <c r="AK425" s="250"/>
      <c r="AL425" s="250"/>
      <c r="AM425" s="250"/>
      <c r="AN425" s="250"/>
      <c r="AO425" s="250"/>
      <c r="AP425" s="250"/>
      <c r="AQ425" s="250"/>
    </row>
    <row r="426" spans="1:43" s="48" customFormat="1" ht="22.5" customHeight="1" x14ac:dyDescent="0.25">
      <c r="A426" s="245">
        <v>24</v>
      </c>
      <c r="B426" s="246" t="s">
        <v>79</v>
      </c>
      <c r="C426" s="247">
        <f t="shared" si="108"/>
        <v>4118456.4</v>
      </c>
      <c r="D426" s="247">
        <f t="shared" si="109"/>
        <v>0</v>
      </c>
      <c r="E426" s="247">
        <v>0</v>
      </c>
      <c r="F426" s="247">
        <v>0</v>
      </c>
      <c r="G426" s="247">
        <v>0</v>
      </c>
      <c r="H426" s="247">
        <v>0</v>
      </c>
      <c r="I426" s="247">
        <v>0</v>
      </c>
      <c r="J426" s="249">
        <v>0</v>
      </c>
      <c r="K426" s="247">
        <v>0</v>
      </c>
      <c r="L426" s="247">
        <v>4118456.4</v>
      </c>
      <c r="M426" s="247">
        <v>0</v>
      </c>
      <c r="N426" s="247">
        <v>0</v>
      </c>
      <c r="O426" s="247">
        <v>0</v>
      </c>
      <c r="P426" s="247">
        <v>0</v>
      </c>
      <c r="Q426" s="247">
        <v>0</v>
      </c>
      <c r="R426" s="247">
        <v>0</v>
      </c>
      <c r="S426" s="247">
        <v>0</v>
      </c>
      <c r="T426" s="247">
        <v>0</v>
      </c>
      <c r="U426" s="250"/>
      <c r="V426" s="250"/>
      <c r="W426" s="250"/>
      <c r="X426" s="250"/>
      <c r="Y426" s="250"/>
      <c r="Z426" s="250"/>
      <c r="AA426" s="250"/>
      <c r="AB426" s="250"/>
      <c r="AC426" s="250"/>
      <c r="AD426" s="250"/>
      <c r="AE426" s="250"/>
      <c r="AF426" s="250"/>
      <c r="AG426" s="250"/>
      <c r="AH426" s="250"/>
      <c r="AI426" s="250"/>
      <c r="AJ426" s="250"/>
      <c r="AK426" s="250"/>
      <c r="AL426" s="250"/>
      <c r="AM426" s="250"/>
      <c r="AN426" s="250"/>
      <c r="AO426" s="250"/>
      <c r="AP426" s="250"/>
      <c r="AQ426" s="250"/>
    </row>
    <row r="427" spans="1:43" s="48" customFormat="1" ht="22.5" customHeight="1" x14ac:dyDescent="0.25">
      <c r="A427" s="245">
        <v>25</v>
      </c>
      <c r="B427" s="246" t="s">
        <v>80</v>
      </c>
      <c r="C427" s="247">
        <f t="shared" si="108"/>
        <v>534539.94999999995</v>
      </c>
      <c r="D427" s="247">
        <f t="shared" si="109"/>
        <v>0</v>
      </c>
      <c r="E427" s="247">
        <v>0</v>
      </c>
      <c r="F427" s="247">
        <v>0</v>
      </c>
      <c r="G427" s="247">
        <v>0</v>
      </c>
      <c r="H427" s="247">
        <v>0</v>
      </c>
      <c r="I427" s="247">
        <v>0</v>
      </c>
      <c r="J427" s="249">
        <v>0</v>
      </c>
      <c r="K427" s="247">
        <v>0</v>
      </c>
      <c r="L427" s="247">
        <v>0</v>
      </c>
      <c r="M427" s="247">
        <v>0</v>
      </c>
      <c r="N427" s="247">
        <v>534539.94999999995</v>
      </c>
      <c r="O427" s="247">
        <v>0</v>
      </c>
      <c r="P427" s="247">
        <v>0</v>
      </c>
      <c r="Q427" s="247">
        <v>0</v>
      </c>
      <c r="R427" s="247">
        <v>0</v>
      </c>
      <c r="S427" s="247">
        <v>0</v>
      </c>
      <c r="T427" s="247">
        <v>0</v>
      </c>
      <c r="U427" s="250"/>
      <c r="V427" s="250"/>
      <c r="W427" s="250"/>
      <c r="X427" s="250"/>
      <c r="Y427" s="250"/>
      <c r="Z427" s="250"/>
      <c r="AA427" s="250"/>
      <c r="AB427" s="250"/>
      <c r="AC427" s="250"/>
      <c r="AD427" s="250"/>
      <c r="AE427" s="250"/>
      <c r="AF427" s="250"/>
      <c r="AG427" s="250"/>
      <c r="AH427" s="250"/>
      <c r="AI427" s="250"/>
      <c r="AJ427" s="250"/>
      <c r="AK427" s="250"/>
      <c r="AL427" s="250"/>
      <c r="AM427" s="250"/>
      <c r="AN427" s="250"/>
      <c r="AO427" s="250"/>
      <c r="AP427" s="250"/>
      <c r="AQ427" s="250"/>
    </row>
    <row r="428" spans="1:43" s="48" customFormat="1" ht="22.5" customHeight="1" x14ac:dyDescent="0.25">
      <c r="A428" s="245">
        <v>26</v>
      </c>
      <c r="B428" s="246" t="s">
        <v>82</v>
      </c>
      <c r="C428" s="247">
        <f t="shared" si="108"/>
        <v>5303953.2</v>
      </c>
      <c r="D428" s="247">
        <f t="shared" si="109"/>
        <v>1948666.8</v>
      </c>
      <c r="E428" s="247">
        <v>584851.19999999995</v>
      </c>
      <c r="F428" s="247">
        <v>1363815.6</v>
      </c>
      <c r="G428" s="247">
        <v>0</v>
      </c>
      <c r="H428" s="247">
        <v>0</v>
      </c>
      <c r="I428" s="247">
        <v>0</v>
      </c>
      <c r="J428" s="249">
        <v>0</v>
      </c>
      <c r="K428" s="247">
        <v>0</v>
      </c>
      <c r="L428" s="247">
        <v>3355286.4</v>
      </c>
      <c r="M428" s="247">
        <v>0</v>
      </c>
      <c r="N428" s="247">
        <v>0</v>
      </c>
      <c r="O428" s="247">
        <v>0</v>
      </c>
      <c r="P428" s="247">
        <v>0</v>
      </c>
      <c r="Q428" s="247">
        <v>0</v>
      </c>
      <c r="R428" s="247">
        <v>0</v>
      </c>
      <c r="S428" s="247">
        <v>0</v>
      </c>
      <c r="T428" s="247">
        <v>0</v>
      </c>
      <c r="U428" s="250"/>
      <c r="V428" s="250"/>
      <c r="W428" s="250"/>
      <c r="X428" s="250"/>
      <c r="Y428" s="250"/>
      <c r="Z428" s="250"/>
      <c r="AA428" s="250"/>
      <c r="AB428" s="250"/>
      <c r="AC428" s="250"/>
      <c r="AD428" s="250"/>
      <c r="AE428" s="250"/>
      <c r="AF428" s="250"/>
      <c r="AG428" s="250"/>
      <c r="AH428" s="250"/>
      <c r="AI428" s="250"/>
      <c r="AJ428" s="250"/>
      <c r="AK428" s="250"/>
      <c r="AL428" s="250"/>
      <c r="AM428" s="250"/>
      <c r="AN428" s="250"/>
      <c r="AO428" s="250"/>
      <c r="AP428" s="250"/>
      <c r="AQ428" s="250"/>
    </row>
    <row r="429" spans="1:43" s="48" customFormat="1" ht="22.5" customHeight="1" x14ac:dyDescent="0.25">
      <c r="A429" s="245">
        <v>27</v>
      </c>
      <c r="B429" s="246" t="s">
        <v>1349</v>
      </c>
      <c r="C429" s="247">
        <f t="shared" si="108"/>
        <v>325986.48</v>
      </c>
      <c r="D429" s="247">
        <f t="shared" si="109"/>
        <v>0</v>
      </c>
      <c r="E429" s="247">
        <v>0</v>
      </c>
      <c r="F429" s="247">
        <v>0</v>
      </c>
      <c r="G429" s="247">
        <v>0</v>
      </c>
      <c r="H429" s="247">
        <v>0</v>
      </c>
      <c r="I429" s="247">
        <v>0</v>
      </c>
      <c r="J429" s="249">
        <v>0</v>
      </c>
      <c r="K429" s="247">
        <v>0</v>
      </c>
      <c r="L429" s="247">
        <v>0</v>
      </c>
      <c r="M429" s="247">
        <v>0</v>
      </c>
      <c r="N429" s="247">
        <v>0</v>
      </c>
      <c r="O429" s="247">
        <v>0</v>
      </c>
      <c r="P429" s="247">
        <v>325986.48</v>
      </c>
      <c r="Q429" s="247">
        <v>0</v>
      </c>
      <c r="R429" s="247">
        <v>0</v>
      </c>
      <c r="S429" s="247">
        <v>0</v>
      </c>
      <c r="T429" s="247">
        <v>0</v>
      </c>
      <c r="U429" s="250"/>
      <c r="V429" s="250"/>
      <c r="W429" s="250"/>
      <c r="X429" s="250"/>
      <c r="Y429" s="250"/>
      <c r="Z429" s="250"/>
      <c r="AA429" s="250"/>
      <c r="AB429" s="250"/>
      <c r="AC429" s="250"/>
      <c r="AD429" s="250"/>
      <c r="AE429" s="250"/>
      <c r="AF429" s="250"/>
      <c r="AG429" s="250"/>
      <c r="AH429" s="250"/>
      <c r="AI429" s="250"/>
      <c r="AJ429" s="250"/>
      <c r="AK429" s="250"/>
      <c r="AL429" s="250"/>
      <c r="AM429" s="250"/>
      <c r="AN429" s="250"/>
      <c r="AO429" s="250"/>
      <c r="AP429" s="250"/>
      <c r="AQ429" s="250"/>
    </row>
    <row r="430" spans="1:43" s="48" customFormat="1" ht="22.5" customHeight="1" x14ac:dyDescent="0.25">
      <c r="A430" s="245">
        <v>28</v>
      </c>
      <c r="B430" s="246" t="s">
        <v>516</v>
      </c>
      <c r="C430" s="247">
        <f t="shared" si="108"/>
        <v>1232000</v>
      </c>
      <c r="D430" s="247">
        <f t="shared" si="109"/>
        <v>1232000</v>
      </c>
      <c r="E430" s="247">
        <v>1232000</v>
      </c>
      <c r="F430" s="247">
        <v>0</v>
      </c>
      <c r="G430" s="247">
        <v>0</v>
      </c>
      <c r="H430" s="247">
        <v>0</v>
      </c>
      <c r="I430" s="247">
        <v>0</v>
      </c>
      <c r="J430" s="249">
        <v>0</v>
      </c>
      <c r="K430" s="247">
        <v>0</v>
      </c>
      <c r="L430" s="247">
        <v>0</v>
      </c>
      <c r="M430" s="247">
        <v>0</v>
      </c>
      <c r="N430" s="247">
        <v>0</v>
      </c>
      <c r="O430" s="247">
        <v>0</v>
      </c>
      <c r="P430" s="247">
        <v>0</v>
      </c>
      <c r="Q430" s="247">
        <v>0</v>
      </c>
      <c r="R430" s="247">
        <v>0</v>
      </c>
      <c r="S430" s="247">
        <v>0</v>
      </c>
      <c r="T430" s="247">
        <v>0</v>
      </c>
      <c r="U430" s="250"/>
      <c r="V430" s="250"/>
      <c r="W430" s="250"/>
      <c r="X430" s="250"/>
      <c r="Y430" s="250"/>
      <c r="Z430" s="250"/>
      <c r="AA430" s="250"/>
      <c r="AB430" s="250"/>
      <c r="AC430" s="250"/>
      <c r="AD430" s="250"/>
      <c r="AE430" s="250"/>
      <c r="AF430" s="250"/>
      <c r="AG430" s="250"/>
      <c r="AH430" s="250"/>
      <c r="AI430" s="250"/>
      <c r="AJ430" s="250"/>
      <c r="AK430" s="250"/>
      <c r="AL430" s="250"/>
      <c r="AM430" s="250"/>
      <c r="AN430" s="250"/>
      <c r="AO430" s="250"/>
      <c r="AP430" s="250"/>
      <c r="AQ430" s="250"/>
    </row>
    <row r="431" spans="1:43" s="48" customFormat="1" ht="22.5" customHeight="1" x14ac:dyDescent="0.25">
      <c r="A431" s="245">
        <v>29</v>
      </c>
      <c r="B431" s="246" t="s">
        <v>517</v>
      </c>
      <c r="C431" s="247">
        <f t="shared" si="108"/>
        <v>2458016.4</v>
      </c>
      <c r="D431" s="247">
        <f t="shared" si="109"/>
        <v>2458016.4</v>
      </c>
      <c r="E431" s="247">
        <v>2458016.4</v>
      </c>
      <c r="F431" s="247">
        <v>0</v>
      </c>
      <c r="G431" s="247">
        <v>0</v>
      </c>
      <c r="H431" s="247">
        <v>0</v>
      </c>
      <c r="I431" s="247">
        <v>0</v>
      </c>
      <c r="J431" s="249">
        <v>0</v>
      </c>
      <c r="K431" s="247">
        <v>0</v>
      </c>
      <c r="L431" s="247">
        <v>0</v>
      </c>
      <c r="M431" s="247">
        <v>0</v>
      </c>
      <c r="N431" s="247">
        <v>0</v>
      </c>
      <c r="O431" s="247">
        <v>0</v>
      </c>
      <c r="P431" s="247">
        <v>0</v>
      </c>
      <c r="Q431" s="247">
        <v>0</v>
      </c>
      <c r="R431" s="247">
        <v>0</v>
      </c>
      <c r="S431" s="247">
        <v>0</v>
      </c>
      <c r="T431" s="247">
        <v>0</v>
      </c>
      <c r="U431" s="250"/>
      <c r="V431" s="250"/>
      <c r="W431" s="250"/>
      <c r="X431" s="250"/>
      <c r="Y431" s="250"/>
      <c r="Z431" s="250"/>
      <c r="AA431" s="250"/>
      <c r="AB431" s="250"/>
      <c r="AC431" s="250"/>
      <c r="AD431" s="250"/>
      <c r="AE431" s="250"/>
      <c r="AF431" s="250"/>
      <c r="AG431" s="250"/>
      <c r="AH431" s="250"/>
      <c r="AI431" s="250"/>
      <c r="AJ431" s="250"/>
      <c r="AK431" s="250"/>
      <c r="AL431" s="250"/>
      <c r="AM431" s="250"/>
      <c r="AN431" s="250"/>
      <c r="AO431" s="250"/>
      <c r="AP431" s="250"/>
      <c r="AQ431" s="250"/>
    </row>
    <row r="432" spans="1:43" s="48" customFormat="1" ht="22.5" customHeight="1" x14ac:dyDescent="0.25">
      <c r="A432" s="245">
        <v>30</v>
      </c>
      <c r="B432" s="246" t="s">
        <v>1350</v>
      </c>
      <c r="C432" s="247">
        <f t="shared" si="108"/>
        <v>1406151.67</v>
      </c>
      <c r="D432" s="247">
        <f t="shared" si="109"/>
        <v>0</v>
      </c>
      <c r="E432" s="247">
        <v>0</v>
      </c>
      <c r="F432" s="247">
        <v>0</v>
      </c>
      <c r="G432" s="247">
        <v>0</v>
      </c>
      <c r="H432" s="247">
        <v>0</v>
      </c>
      <c r="I432" s="247">
        <v>0</v>
      </c>
      <c r="J432" s="249">
        <v>0</v>
      </c>
      <c r="K432" s="247">
        <v>0</v>
      </c>
      <c r="L432" s="247">
        <v>0</v>
      </c>
      <c r="M432" s="247">
        <v>0</v>
      </c>
      <c r="N432" s="247">
        <v>1177898.8899999999</v>
      </c>
      <c r="O432" s="247">
        <v>0</v>
      </c>
      <c r="P432" s="247">
        <v>228252.78</v>
      </c>
      <c r="Q432" s="247">
        <v>0</v>
      </c>
      <c r="R432" s="247">
        <v>0</v>
      </c>
      <c r="S432" s="247">
        <v>0</v>
      </c>
      <c r="T432" s="247">
        <v>0</v>
      </c>
      <c r="U432" s="250"/>
      <c r="V432" s="250"/>
      <c r="W432" s="250"/>
      <c r="X432" s="250"/>
      <c r="Y432" s="250"/>
      <c r="Z432" s="250"/>
      <c r="AA432" s="250"/>
      <c r="AB432" s="250"/>
      <c r="AC432" s="250"/>
      <c r="AD432" s="250"/>
      <c r="AE432" s="250"/>
      <c r="AF432" s="250"/>
      <c r="AG432" s="250"/>
      <c r="AH432" s="250"/>
      <c r="AI432" s="250"/>
      <c r="AJ432" s="250"/>
      <c r="AK432" s="250"/>
      <c r="AL432" s="250"/>
      <c r="AM432" s="250"/>
      <c r="AN432" s="250"/>
      <c r="AO432" s="250"/>
      <c r="AP432" s="250"/>
      <c r="AQ432" s="250"/>
    </row>
    <row r="433" spans="1:43" s="48" customFormat="1" ht="22.5" customHeight="1" x14ac:dyDescent="0.25">
      <c r="A433" s="245">
        <v>31</v>
      </c>
      <c r="B433" s="246" t="s">
        <v>1351</v>
      </c>
      <c r="C433" s="247">
        <f t="shared" si="108"/>
        <v>2092670.6300000001</v>
      </c>
      <c r="D433" s="247">
        <f t="shared" si="109"/>
        <v>0</v>
      </c>
      <c r="E433" s="247">
        <v>0</v>
      </c>
      <c r="F433" s="247">
        <v>0</v>
      </c>
      <c r="G433" s="247">
        <v>0</v>
      </c>
      <c r="H433" s="247">
        <v>0</v>
      </c>
      <c r="I433" s="247">
        <v>0</v>
      </c>
      <c r="J433" s="249">
        <v>0</v>
      </c>
      <c r="K433" s="247">
        <v>0</v>
      </c>
      <c r="L433" s="247">
        <v>1919154.28</v>
      </c>
      <c r="M433" s="247">
        <v>0</v>
      </c>
      <c r="N433" s="247">
        <v>0</v>
      </c>
      <c r="O433" s="247">
        <v>0</v>
      </c>
      <c r="P433" s="247">
        <v>173516.35</v>
      </c>
      <c r="Q433" s="247">
        <v>0</v>
      </c>
      <c r="R433" s="247">
        <v>0</v>
      </c>
      <c r="S433" s="247">
        <v>0</v>
      </c>
      <c r="T433" s="247">
        <v>0</v>
      </c>
      <c r="U433" s="250"/>
      <c r="V433" s="250"/>
      <c r="W433" s="250"/>
      <c r="X433" s="250"/>
      <c r="Y433" s="250"/>
      <c r="Z433" s="250"/>
      <c r="AA433" s="250"/>
      <c r="AB433" s="250"/>
      <c r="AC433" s="250"/>
      <c r="AD433" s="250"/>
      <c r="AE433" s="250"/>
      <c r="AF433" s="250"/>
      <c r="AG433" s="250"/>
      <c r="AH433" s="250"/>
      <c r="AI433" s="250"/>
      <c r="AJ433" s="250"/>
      <c r="AK433" s="250"/>
      <c r="AL433" s="250"/>
      <c r="AM433" s="250"/>
      <c r="AN433" s="250"/>
      <c r="AO433" s="250"/>
      <c r="AP433" s="250"/>
      <c r="AQ433" s="250"/>
    </row>
    <row r="434" spans="1:43" s="48" customFormat="1" ht="22.5" customHeight="1" x14ac:dyDescent="0.25">
      <c r="A434" s="245">
        <v>32</v>
      </c>
      <c r="B434" s="246" t="s">
        <v>1352</v>
      </c>
      <c r="C434" s="247">
        <f t="shared" si="108"/>
        <v>176783.02</v>
      </c>
      <c r="D434" s="247">
        <f t="shared" si="109"/>
        <v>0</v>
      </c>
      <c r="E434" s="247">
        <v>0</v>
      </c>
      <c r="F434" s="247">
        <v>0</v>
      </c>
      <c r="G434" s="247">
        <v>0</v>
      </c>
      <c r="H434" s="247">
        <v>0</v>
      </c>
      <c r="I434" s="247">
        <v>0</v>
      </c>
      <c r="J434" s="249">
        <v>0</v>
      </c>
      <c r="K434" s="247">
        <v>0</v>
      </c>
      <c r="L434" s="247">
        <v>0</v>
      </c>
      <c r="M434" s="247">
        <v>0</v>
      </c>
      <c r="N434" s="247">
        <v>0</v>
      </c>
      <c r="O434" s="247">
        <v>0</v>
      </c>
      <c r="P434" s="247">
        <f>147938.68+28844.34</f>
        <v>176783.02</v>
      </c>
      <c r="Q434" s="247">
        <v>0</v>
      </c>
      <c r="R434" s="247">
        <v>0</v>
      </c>
      <c r="S434" s="247">
        <v>0</v>
      </c>
      <c r="T434" s="247">
        <v>0</v>
      </c>
      <c r="U434" s="250"/>
      <c r="V434" s="250"/>
      <c r="W434" s="250"/>
      <c r="X434" s="250"/>
      <c r="Y434" s="250"/>
      <c r="Z434" s="250"/>
      <c r="AA434" s="250"/>
      <c r="AB434" s="250"/>
      <c r="AC434" s="250"/>
      <c r="AD434" s="250"/>
      <c r="AE434" s="250"/>
      <c r="AF434" s="250"/>
      <c r="AG434" s="250"/>
      <c r="AH434" s="250"/>
      <c r="AI434" s="250"/>
      <c r="AJ434" s="250"/>
      <c r="AK434" s="250"/>
      <c r="AL434" s="250"/>
      <c r="AM434" s="250"/>
      <c r="AN434" s="250"/>
      <c r="AO434" s="250"/>
      <c r="AP434" s="250"/>
      <c r="AQ434" s="250"/>
    </row>
    <row r="435" spans="1:43" s="48" customFormat="1" ht="22.5" customHeight="1" x14ac:dyDescent="0.25">
      <c r="A435" s="245">
        <v>33</v>
      </c>
      <c r="B435" s="246" t="s">
        <v>1353</v>
      </c>
      <c r="C435" s="247">
        <f t="shared" si="108"/>
        <v>7113084.8600000003</v>
      </c>
      <c r="D435" s="247">
        <f t="shared" si="109"/>
        <v>0</v>
      </c>
      <c r="E435" s="247">
        <v>0</v>
      </c>
      <c r="F435" s="247">
        <v>0</v>
      </c>
      <c r="G435" s="247">
        <v>0</v>
      </c>
      <c r="H435" s="247">
        <v>0</v>
      </c>
      <c r="I435" s="247">
        <v>0</v>
      </c>
      <c r="J435" s="249">
        <v>0</v>
      </c>
      <c r="K435" s="247">
        <v>0</v>
      </c>
      <c r="L435" s="247">
        <v>0</v>
      </c>
      <c r="M435" s="247">
        <v>0</v>
      </c>
      <c r="N435" s="247">
        <v>0</v>
      </c>
      <c r="O435" s="247">
        <v>0</v>
      </c>
      <c r="P435" s="247">
        <f>26006.03+132643.75</f>
        <v>158649.78</v>
      </c>
      <c r="Q435" s="247">
        <v>0</v>
      </c>
      <c r="R435" s="247">
        <v>0</v>
      </c>
      <c r="S435" s="247">
        <v>6954435.0800000001</v>
      </c>
      <c r="T435" s="247">
        <v>0</v>
      </c>
      <c r="U435" s="250"/>
      <c r="V435" s="250"/>
      <c r="W435" s="250"/>
      <c r="X435" s="250"/>
      <c r="Y435" s="250"/>
      <c r="Z435" s="250"/>
      <c r="AA435" s="250"/>
      <c r="AB435" s="250"/>
      <c r="AC435" s="250"/>
      <c r="AD435" s="250"/>
      <c r="AE435" s="250"/>
      <c r="AF435" s="250"/>
      <c r="AG435" s="250"/>
      <c r="AH435" s="250"/>
      <c r="AI435" s="250"/>
      <c r="AJ435" s="250"/>
      <c r="AK435" s="250"/>
      <c r="AL435" s="250"/>
      <c r="AM435" s="250"/>
      <c r="AN435" s="250"/>
      <c r="AO435" s="250"/>
      <c r="AP435" s="250"/>
      <c r="AQ435" s="250"/>
    </row>
    <row r="436" spans="1:43" s="48" customFormat="1" ht="22.5" customHeight="1" x14ac:dyDescent="0.25">
      <c r="A436" s="245">
        <v>34</v>
      </c>
      <c r="B436" s="246" t="s">
        <v>94</v>
      </c>
      <c r="C436" s="247">
        <f t="shared" si="108"/>
        <v>6089743.2000000002</v>
      </c>
      <c r="D436" s="247">
        <f t="shared" si="109"/>
        <v>0</v>
      </c>
      <c r="E436" s="247">
        <v>0</v>
      </c>
      <c r="F436" s="247">
        <v>0</v>
      </c>
      <c r="G436" s="247">
        <v>0</v>
      </c>
      <c r="H436" s="247">
        <v>0</v>
      </c>
      <c r="I436" s="247">
        <v>0</v>
      </c>
      <c r="J436" s="249">
        <v>0</v>
      </c>
      <c r="K436" s="247">
        <v>0</v>
      </c>
      <c r="L436" s="247">
        <v>0</v>
      </c>
      <c r="M436" s="247">
        <v>0</v>
      </c>
      <c r="N436" s="247">
        <v>6089743.2000000002</v>
      </c>
      <c r="O436" s="247">
        <v>0</v>
      </c>
      <c r="P436" s="247">
        <v>0</v>
      </c>
      <c r="Q436" s="247">
        <v>0</v>
      </c>
      <c r="R436" s="247">
        <v>0</v>
      </c>
      <c r="S436" s="247">
        <v>0</v>
      </c>
      <c r="T436" s="247">
        <v>0</v>
      </c>
      <c r="U436" s="250"/>
      <c r="V436" s="250"/>
      <c r="W436" s="250"/>
      <c r="X436" s="250"/>
      <c r="Y436" s="250"/>
      <c r="Z436" s="250"/>
      <c r="AA436" s="250"/>
      <c r="AB436" s="250"/>
      <c r="AC436" s="250"/>
      <c r="AD436" s="250"/>
      <c r="AE436" s="250"/>
      <c r="AF436" s="250"/>
      <c r="AG436" s="250"/>
      <c r="AH436" s="250"/>
      <c r="AI436" s="250"/>
      <c r="AJ436" s="250"/>
      <c r="AK436" s="250"/>
      <c r="AL436" s="250"/>
      <c r="AM436" s="250"/>
      <c r="AN436" s="250"/>
      <c r="AO436" s="250"/>
      <c r="AP436" s="250"/>
      <c r="AQ436" s="250"/>
    </row>
    <row r="437" spans="1:43" s="48" customFormat="1" ht="22.5" customHeight="1" x14ac:dyDescent="0.25">
      <c r="A437" s="245">
        <v>35</v>
      </c>
      <c r="B437" s="246" t="s">
        <v>520</v>
      </c>
      <c r="C437" s="247">
        <f t="shared" si="108"/>
        <v>322664.40000000002</v>
      </c>
      <c r="D437" s="247">
        <f t="shared" si="109"/>
        <v>322664.40000000002</v>
      </c>
      <c r="E437" s="247">
        <v>0</v>
      </c>
      <c r="F437" s="247">
        <v>0</v>
      </c>
      <c r="G437" s="247">
        <v>0</v>
      </c>
      <c r="H437" s="247">
        <v>322664.40000000002</v>
      </c>
      <c r="I437" s="247">
        <v>0</v>
      </c>
      <c r="J437" s="249">
        <v>0</v>
      </c>
      <c r="K437" s="247">
        <v>0</v>
      </c>
      <c r="L437" s="247">
        <v>0</v>
      </c>
      <c r="M437" s="247">
        <v>0</v>
      </c>
      <c r="N437" s="247">
        <v>0</v>
      </c>
      <c r="O437" s="247">
        <v>0</v>
      </c>
      <c r="P437" s="247">
        <v>0</v>
      </c>
      <c r="Q437" s="247">
        <v>0</v>
      </c>
      <c r="R437" s="247">
        <v>0</v>
      </c>
      <c r="S437" s="247">
        <v>0</v>
      </c>
      <c r="T437" s="247">
        <v>0</v>
      </c>
      <c r="U437" s="250"/>
      <c r="V437" s="250"/>
      <c r="W437" s="250"/>
      <c r="X437" s="250"/>
      <c r="Y437" s="250"/>
      <c r="Z437" s="250"/>
      <c r="AA437" s="250"/>
      <c r="AB437" s="250"/>
      <c r="AC437" s="250"/>
      <c r="AD437" s="250"/>
      <c r="AE437" s="250"/>
      <c r="AF437" s="250"/>
      <c r="AG437" s="250"/>
      <c r="AH437" s="250"/>
      <c r="AI437" s="250"/>
      <c r="AJ437" s="250"/>
      <c r="AK437" s="250"/>
      <c r="AL437" s="250"/>
      <c r="AM437" s="250"/>
      <c r="AN437" s="250"/>
      <c r="AO437" s="250"/>
      <c r="AP437" s="250"/>
      <c r="AQ437" s="250"/>
    </row>
    <row r="438" spans="1:43" s="48" customFormat="1" ht="22.5" customHeight="1" x14ac:dyDescent="0.25">
      <c r="A438" s="245">
        <v>36</v>
      </c>
      <c r="B438" s="246" t="s">
        <v>1354</v>
      </c>
      <c r="C438" s="247">
        <f t="shared" si="108"/>
        <v>919724.03999999992</v>
      </c>
      <c r="D438" s="247">
        <f t="shared" si="109"/>
        <v>630169.59</v>
      </c>
      <c r="E438" s="247">
        <v>537808.64000000001</v>
      </c>
      <c r="F438" s="247">
        <v>0</v>
      </c>
      <c r="G438" s="247">
        <v>0</v>
      </c>
      <c r="H438" s="247">
        <v>92360.95</v>
      </c>
      <c r="I438" s="247">
        <v>0</v>
      </c>
      <c r="J438" s="249">
        <v>0</v>
      </c>
      <c r="K438" s="247">
        <v>0</v>
      </c>
      <c r="L438" s="247">
        <v>0</v>
      </c>
      <c r="M438" s="247">
        <v>0</v>
      </c>
      <c r="N438" s="247">
        <v>0</v>
      </c>
      <c r="O438" s="247">
        <v>0</v>
      </c>
      <c r="P438" s="247">
        <f>168365.52+121188.93</f>
        <v>289554.44999999995</v>
      </c>
      <c r="Q438" s="247">
        <v>0</v>
      </c>
      <c r="R438" s="247">
        <v>0</v>
      </c>
      <c r="S438" s="247">
        <v>0</v>
      </c>
      <c r="T438" s="247">
        <v>0</v>
      </c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</row>
    <row r="439" spans="1:43" s="48" customFormat="1" ht="22.5" customHeight="1" x14ac:dyDescent="0.25">
      <c r="A439" s="245">
        <v>37</v>
      </c>
      <c r="B439" s="246" t="s">
        <v>97</v>
      </c>
      <c r="C439" s="247">
        <f t="shared" si="108"/>
        <v>3687343.2</v>
      </c>
      <c r="D439" s="247">
        <f t="shared" si="109"/>
        <v>0</v>
      </c>
      <c r="E439" s="247">
        <v>0</v>
      </c>
      <c r="F439" s="247">
        <v>0</v>
      </c>
      <c r="G439" s="247">
        <v>0</v>
      </c>
      <c r="H439" s="247">
        <v>0</v>
      </c>
      <c r="I439" s="247">
        <v>0</v>
      </c>
      <c r="J439" s="249">
        <v>0</v>
      </c>
      <c r="K439" s="247">
        <v>0</v>
      </c>
      <c r="L439" s="247">
        <v>0</v>
      </c>
      <c r="M439" s="247">
        <v>0</v>
      </c>
      <c r="N439" s="247">
        <v>3687343.2</v>
      </c>
      <c r="O439" s="247">
        <v>0</v>
      </c>
      <c r="P439" s="247">
        <v>0</v>
      </c>
      <c r="Q439" s="247">
        <v>0</v>
      </c>
      <c r="R439" s="247">
        <v>0</v>
      </c>
      <c r="S439" s="247">
        <v>0</v>
      </c>
      <c r="T439" s="247">
        <v>0</v>
      </c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0"/>
      <c r="AP439" s="250"/>
      <c r="AQ439" s="250"/>
    </row>
    <row r="440" spans="1:43" s="48" customFormat="1" ht="22.5" customHeight="1" x14ac:dyDescent="0.25">
      <c r="A440" s="245">
        <v>38</v>
      </c>
      <c r="B440" s="246" t="s">
        <v>1355</v>
      </c>
      <c r="C440" s="247">
        <f t="shared" si="108"/>
        <v>13226195.539999999</v>
      </c>
      <c r="D440" s="247">
        <f t="shared" si="109"/>
        <v>6191631.5999999996</v>
      </c>
      <c r="E440" s="247">
        <v>2200974</v>
      </c>
      <c r="F440" s="247">
        <v>2193609.6</v>
      </c>
      <c r="G440" s="247">
        <v>1797048</v>
      </c>
      <c r="H440" s="247">
        <v>0</v>
      </c>
      <c r="I440" s="247">
        <v>0</v>
      </c>
      <c r="J440" s="249">
        <v>0</v>
      </c>
      <c r="K440" s="247">
        <v>0</v>
      </c>
      <c r="L440" s="247">
        <v>680852.7</v>
      </c>
      <c r="M440" s="247">
        <v>0</v>
      </c>
      <c r="N440" s="247">
        <v>5647772.4000000004</v>
      </c>
      <c r="O440" s="247">
        <v>0</v>
      </c>
      <c r="P440" s="247">
        <f>170591.74+101716.72+263524.04+170106.34</f>
        <v>705938.84</v>
      </c>
      <c r="Q440" s="247">
        <v>0</v>
      </c>
      <c r="R440" s="247">
        <v>0</v>
      </c>
      <c r="S440" s="247">
        <v>0</v>
      </c>
      <c r="T440" s="247">
        <v>0</v>
      </c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</row>
    <row r="441" spans="1:43" s="48" customFormat="1" ht="22.5" customHeight="1" x14ac:dyDescent="0.25">
      <c r="A441" s="245">
        <v>39</v>
      </c>
      <c r="B441" s="246" t="s">
        <v>99</v>
      </c>
      <c r="C441" s="247">
        <f t="shared" si="108"/>
        <v>9415203.5999999996</v>
      </c>
      <c r="D441" s="247">
        <f t="shared" si="109"/>
        <v>0</v>
      </c>
      <c r="E441" s="247">
        <v>0</v>
      </c>
      <c r="F441" s="247">
        <v>0</v>
      </c>
      <c r="G441" s="247">
        <v>0</v>
      </c>
      <c r="H441" s="247">
        <v>0</v>
      </c>
      <c r="I441" s="247">
        <v>0</v>
      </c>
      <c r="J441" s="249">
        <v>0</v>
      </c>
      <c r="K441" s="247">
        <v>0</v>
      </c>
      <c r="L441" s="247">
        <v>0</v>
      </c>
      <c r="M441" s="247">
        <v>0</v>
      </c>
      <c r="N441" s="247">
        <v>0</v>
      </c>
      <c r="O441" s="247">
        <v>0</v>
      </c>
      <c r="P441" s="247">
        <v>0</v>
      </c>
      <c r="Q441" s="247">
        <v>0</v>
      </c>
      <c r="R441" s="247">
        <v>0</v>
      </c>
      <c r="S441" s="247">
        <v>9415203.5999999996</v>
      </c>
      <c r="T441" s="247">
        <v>0</v>
      </c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</row>
    <row r="442" spans="1:43" s="48" customFormat="1" ht="22.5" customHeight="1" x14ac:dyDescent="0.25">
      <c r="A442" s="245">
        <v>40</v>
      </c>
      <c r="B442" s="246" t="s">
        <v>101</v>
      </c>
      <c r="C442" s="247">
        <f t="shared" si="108"/>
        <v>494460.86</v>
      </c>
      <c r="D442" s="247">
        <f t="shared" si="109"/>
        <v>494460.86</v>
      </c>
      <c r="E442" s="247">
        <v>0</v>
      </c>
      <c r="F442" s="247">
        <v>0</v>
      </c>
      <c r="G442" s="247">
        <v>0</v>
      </c>
      <c r="H442" s="247">
        <v>0</v>
      </c>
      <c r="I442" s="247">
        <v>494460.86</v>
      </c>
      <c r="J442" s="249">
        <v>0</v>
      </c>
      <c r="K442" s="247">
        <v>0</v>
      </c>
      <c r="L442" s="247">
        <v>0</v>
      </c>
      <c r="M442" s="247">
        <v>0</v>
      </c>
      <c r="N442" s="247">
        <v>0</v>
      </c>
      <c r="O442" s="247">
        <v>0</v>
      </c>
      <c r="P442" s="247">
        <v>0</v>
      </c>
      <c r="Q442" s="247">
        <v>0</v>
      </c>
      <c r="R442" s="247">
        <v>0</v>
      </c>
      <c r="S442" s="247">
        <v>0</v>
      </c>
      <c r="T442" s="247">
        <v>0</v>
      </c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</row>
    <row r="443" spans="1:43" s="48" customFormat="1" ht="22.5" customHeight="1" x14ac:dyDescent="0.25">
      <c r="A443" s="245">
        <v>41</v>
      </c>
      <c r="B443" s="246" t="s">
        <v>523</v>
      </c>
      <c r="C443" s="247">
        <f t="shared" si="108"/>
        <v>915126.82</v>
      </c>
      <c r="D443" s="247">
        <f t="shared" si="109"/>
        <v>0</v>
      </c>
      <c r="E443" s="247">
        <v>0</v>
      </c>
      <c r="F443" s="247">
        <v>0</v>
      </c>
      <c r="G443" s="247">
        <v>0</v>
      </c>
      <c r="H443" s="247">
        <v>0</v>
      </c>
      <c r="I443" s="247">
        <v>0</v>
      </c>
      <c r="J443" s="249">
        <v>0</v>
      </c>
      <c r="K443" s="247">
        <v>0</v>
      </c>
      <c r="L443" s="247">
        <v>0</v>
      </c>
      <c r="M443" s="247">
        <v>0</v>
      </c>
      <c r="N443" s="247">
        <v>915126.82</v>
      </c>
      <c r="O443" s="247">
        <v>0</v>
      </c>
      <c r="P443" s="247">
        <v>0</v>
      </c>
      <c r="Q443" s="247">
        <v>0</v>
      </c>
      <c r="R443" s="247">
        <v>0</v>
      </c>
      <c r="S443" s="247">
        <v>0</v>
      </c>
      <c r="T443" s="247">
        <v>0</v>
      </c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</row>
    <row r="444" spans="1:43" s="48" customFormat="1" ht="22.5" customHeight="1" x14ac:dyDescent="0.25">
      <c r="A444" s="245">
        <v>42</v>
      </c>
      <c r="B444" s="246" t="s">
        <v>1356</v>
      </c>
      <c r="C444" s="247">
        <f t="shared" si="108"/>
        <v>149450.85</v>
      </c>
      <c r="D444" s="247">
        <f t="shared" si="109"/>
        <v>0</v>
      </c>
      <c r="E444" s="247">
        <v>0</v>
      </c>
      <c r="F444" s="247">
        <v>0</v>
      </c>
      <c r="G444" s="247">
        <v>0</v>
      </c>
      <c r="H444" s="247">
        <v>0</v>
      </c>
      <c r="I444" s="247">
        <v>0</v>
      </c>
      <c r="J444" s="249">
        <v>0</v>
      </c>
      <c r="K444" s="247">
        <v>0</v>
      </c>
      <c r="L444" s="247">
        <v>0</v>
      </c>
      <c r="M444" s="247">
        <v>0</v>
      </c>
      <c r="N444" s="247">
        <v>0</v>
      </c>
      <c r="O444" s="247">
        <v>0</v>
      </c>
      <c r="P444" s="247">
        <v>149450.85</v>
      </c>
      <c r="Q444" s="247">
        <v>0</v>
      </c>
      <c r="R444" s="247">
        <v>0</v>
      </c>
      <c r="S444" s="247">
        <v>0</v>
      </c>
      <c r="T444" s="247">
        <v>0</v>
      </c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</row>
    <row r="445" spans="1:43" s="48" customFormat="1" ht="22.5" customHeight="1" x14ac:dyDescent="0.25">
      <c r="A445" s="245">
        <v>43</v>
      </c>
      <c r="B445" s="246" t="s">
        <v>1357</v>
      </c>
      <c r="C445" s="247">
        <f t="shared" si="108"/>
        <v>13608376.639999999</v>
      </c>
      <c r="D445" s="247">
        <f t="shared" si="109"/>
        <v>2860038.35</v>
      </c>
      <c r="E445" s="247">
        <v>2860038.35</v>
      </c>
      <c r="F445" s="247">
        <v>0</v>
      </c>
      <c r="G445" s="247">
        <v>0</v>
      </c>
      <c r="H445" s="247">
        <v>0</v>
      </c>
      <c r="I445" s="247">
        <v>0</v>
      </c>
      <c r="J445" s="249">
        <v>0</v>
      </c>
      <c r="K445" s="247">
        <v>0</v>
      </c>
      <c r="L445" s="247">
        <v>10467721.199999999</v>
      </c>
      <c r="M445" s="247">
        <v>0</v>
      </c>
      <c r="N445" s="247">
        <v>0</v>
      </c>
      <c r="O445" s="247">
        <v>0</v>
      </c>
      <c r="P445" s="247">
        <v>280617.09000000003</v>
      </c>
      <c r="Q445" s="247">
        <v>0</v>
      </c>
      <c r="R445" s="247">
        <v>0</v>
      </c>
      <c r="S445" s="247">
        <v>0</v>
      </c>
      <c r="T445" s="247">
        <v>0</v>
      </c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0"/>
      <c r="AP445" s="250"/>
      <c r="AQ445" s="250"/>
    </row>
    <row r="446" spans="1:43" s="48" customFormat="1" ht="22.5" customHeight="1" x14ac:dyDescent="0.25">
      <c r="A446" s="245">
        <v>44</v>
      </c>
      <c r="B446" s="246" t="s">
        <v>526</v>
      </c>
      <c r="C446" s="247">
        <f t="shared" si="108"/>
        <v>4555429.5299999993</v>
      </c>
      <c r="D446" s="247">
        <f t="shared" si="109"/>
        <v>4555429.5299999993</v>
      </c>
      <c r="E446" s="247">
        <v>0</v>
      </c>
      <c r="F446" s="247">
        <v>0</v>
      </c>
      <c r="G446" s="247">
        <v>2277714.7599999998</v>
      </c>
      <c r="H446" s="247">
        <v>2277714.77</v>
      </c>
      <c r="I446" s="247">
        <v>0</v>
      </c>
      <c r="J446" s="249">
        <v>0</v>
      </c>
      <c r="K446" s="247">
        <v>0</v>
      </c>
      <c r="L446" s="247">
        <v>0</v>
      </c>
      <c r="M446" s="247">
        <v>0</v>
      </c>
      <c r="N446" s="247">
        <v>0</v>
      </c>
      <c r="O446" s="247">
        <v>0</v>
      </c>
      <c r="P446" s="247">
        <v>0</v>
      </c>
      <c r="Q446" s="247">
        <v>0</v>
      </c>
      <c r="R446" s="247">
        <v>0</v>
      </c>
      <c r="S446" s="247">
        <v>0</v>
      </c>
      <c r="T446" s="247">
        <v>0</v>
      </c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</row>
    <row r="447" spans="1:43" s="48" customFormat="1" ht="22.5" customHeight="1" x14ac:dyDescent="0.25">
      <c r="A447" s="245">
        <v>45</v>
      </c>
      <c r="B447" s="246" t="s">
        <v>113</v>
      </c>
      <c r="C447" s="247">
        <f t="shared" si="108"/>
        <v>2900002.37</v>
      </c>
      <c r="D447" s="247">
        <f t="shared" si="109"/>
        <v>0</v>
      </c>
      <c r="E447" s="247">
        <v>0</v>
      </c>
      <c r="F447" s="247">
        <v>0</v>
      </c>
      <c r="G447" s="247">
        <v>0</v>
      </c>
      <c r="H447" s="247">
        <v>0</v>
      </c>
      <c r="I447" s="247">
        <v>0</v>
      </c>
      <c r="J447" s="249">
        <v>0</v>
      </c>
      <c r="K447" s="247">
        <v>0</v>
      </c>
      <c r="L447" s="247">
        <v>2900002.37</v>
      </c>
      <c r="M447" s="247">
        <v>0</v>
      </c>
      <c r="N447" s="247">
        <v>0</v>
      </c>
      <c r="O447" s="247">
        <v>0</v>
      </c>
      <c r="P447" s="247">
        <v>0</v>
      </c>
      <c r="Q447" s="247">
        <v>0</v>
      </c>
      <c r="R447" s="247">
        <v>0</v>
      </c>
      <c r="S447" s="247">
        <v>0</v>
      </c>
      <c r="T447" s="247">
        <v>0</v>
      </c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0"/>
      <c r="AP447" s="250"/>
      <c r="AQ447" s="250"/>
    </row>
    <row r="448" spans="1:43" s="48" customFormat="1" ht="22.5" customHeight="1" x14ac:dyDescent="0.25">
      <c r="A448" s="245">
        <v>46</v>
      </c>
      <c r="B448" s="246" t="s">
        <v>1358</v>
      </c>
      <c r="C448" s="247">
        <f t="shared" si="108"/>
        <v>508060.63</v>
      </c>
      <c r="D448" s="247">
        <f t="shared" si="109"/>
        <v>0</v>
      </c>
      <c r="E448" s="247">
        <v>0</v>
      </c>
      <c r="F448" s="247">
        <v>0</v>
      </c>
      <c r="G448" s="247">
        <v>0</v>
      </c>
      <c r="H448" s="247">
        <v>0</v>
      </c>
      <c r="I448" s="247">
        <v>0</v>
      </c>
      <c r="J448" s="249">
        <v>0</v>
      </c>
      <c r="K448" s="247">
        <v>0</v>
      </c>
      <c r="L448" s="247">
        <v>0</v>
      </c>
      <c r="M448" s="247">
        <v>0</v>
      </c>
      <c r="N448" s="247">
        <v>0</v>
      </c>
      <c r="O448" s="247">
        <v>0</v>
      </c>
      <c r="P448" s="247">
        <v>508060.63</v>
      </c>
      <c r="Q448" s="247">
        <v>0</v>
      </c>
      <c r="R448" s="247">
        <v>0</v>
      </c>
      <c r="S448" s="247">
        <v>0</v>
      </c>
      <c r="T448" s="247">
        <v>0</v>
      </c>
      <c r="U448" s="250"/>
      <c r="V448" s="250"/>
      <c r="W448" s="250"/>
      <c r="X448" s="250"/>
      <c r="Y448" s="250"/>
      <c r="Z448" s="250"/>
      <c r="AA448" s="250"/>
      <c r="AB448" s="250"/>
      <c r="AC448" s="250"/>
      <c r="AD448" s="250"/>
      <c r="AE448" s="250"/>
      <c r="AF448" s="250"/>
      <c r="AG448" s="250"/>
      <c r="AH448" s="250"/>
      <c r="AI448" s="250"/>
      <c r="AJ448" s="250"/>
      <c r="AK448" s="250"/>
      <c r="AL448" s="250"/>
      <c r="AM448" s="250"/>
      <c r="AN448" s="250"/>
      <c r="AO448" s="250"/>
      <c r="AP448" s="250"/>
      <c r="AQ448" s="250"/>
    </row>
    <row r="449" spans="1:44" s="48" customFormat="1" ht="22.5" customHeight="1" x14ac:dyDescent="0.25">
      <c r="A449" s="245">
        <v>47</v>
      </c>
      <c r="B449" s="246" t="s">
        <v>528</v>
      </c>
      <c r="C449" s="247">
        <f t="shared" si="108"/>
        <v>665433.59999999998</v>
      </c>
      <c r="D449" s="247">
        <f t="shared" si="109"/>
        <v>665433.59999999998</v>
      </c>
      <c r="E449" s="247">
        <v>0</v>
      </c>
      <c r="F449" s="247">
        <v>0</v>
      </c>
      <c r="G449" s="247">
        <v>0</v>
      </c>
      <c r="H449" s="247">
        <v>665433.59999999998</v>
      </c>
      <c r="I449" s="247">
        <v>0</v>
      </c>
      <c r="J449" s="249">
        <v>0</v>
      </c>
      <c r="K449" s="247">
        <v>0</v>
      </c>
      <c r="L449" s="247">
        <v>0</v>
      </c>
      <c r="M449" s="247">
        <v>0</v>
      </c>
      <c r="N449" s="247">
        <v>0</v>
      </c>
      <c r="O449" s="247">
        <v>0</v>
      </c>
      <c r="P449" s="247">
        <v>0</v>
      </c>
      <c r="Q449" s="247">
        <v>0</v>
      </c>
      <c r="R449" s="247">
        <v>0</v>
      </c>
      <c r="S449" s="247">
        <v>0</v>
      </c>
      <c r="T449" s="247">
        <v>0</v>
      </c>
      <c r="U449" s="250"/>
      <c r="V449" s="250"/>
      <c r="W449" s="250"/>
      <c r="X449" s="250"/>
      <c r="Y449" s="250"/>
      <c r="Z449" s="250"/>
      <c r="AA449" s="250"/>
      <c r="AB449" s="250"/>
      <c r="AC449" s="250"/>
      <c r="AD449" s="250"/>
      <c r="AE449" s="250"/>
      <c r="AF449" s="250"/>
      <c r="AG449" s="250"/>
      <c r="AH449" s="250"/>
      <c r="AI449" s="250"/>
      <c r="AJ449" s="250"/>
      <c r="AK449" s="250"/>
      <c r="AL449" s="250"/>
      <c r="AM449" s="250"/>
      <c r="AN449" s="250"/>
      <c r="AO449" s="250"/>
      <c r="AP449" s="250"/>
      <c r="AQ449" s="250"/>
    </row>
    <row r="450" spans="1:44" s="48" customFormat="1" ht="22.5" customHeight="1" x14ac:dyDescent="0.25">
      <c r="A450" s="245">
        <v>48</v>
      </c>
      <c r="B450" s="246" t="s">
        <v>1359</v>
      </c>
      <c r="C450" s="247">
        <f t="shared" si="108"/>
        <v>561513.86</v>
      </c>
      <c r="D450" s="247">
        <f t="shared" si="109"/>
        <v>0</v>
      </c>
      <c r="E450" s="247">
        <v>0</v>
      </c>
      <c r="F450" s="247">
        <v>0</v>
      </c>
      <c r="G450" s="247">
        <v>0</v>
      </c>
      <c r="H450" s="247">
        <v>0</v>
      </c>
      <c r="I450" s="247">
        <v>0</v>
      </c>
      <c r="J450" s="249">
        <v>0</v>
      </c>
      <c r="K450" s="247">
        <v>0</v>
      </c>
      <c r="L450" s="247">
        <v>0</v>
      </c>
      <c r="M450" s="247">
        <v>0</v>
      </c>
      <c r="N450" s="247">
        <v>0</v>
      </c>
      <c r="O450" s="247">
        <v>0</v>
      </c>
      <c r="P450" s="247">
        <f>353696.5+207817.36</f>
        <v>561513.86</v>
      </c>
      <c r="Q450" s="247">
        <v>0</v>
      </c>
      <c r="R450" s="247">
        <v>0</v>
      </c>
      <c r="S450" s="247">
        <v>0</v>
      </c>
      <c r="T450" s="247">
        <v>0</v>
      </c>
      <c r="U450" s="250"/>
      <c r="V450" s="250"/>
      <c r="W450" s="250"/>
      <c r="X450" s="250"/>
      <c r="Y450" s="250"/>
      <c r="Z450" s="250"/>
      <c r="AA450" s="250"/>
      <c r="AB450" s="250"/>
      <c r="AC450" s="250"/>
      <c r="AD450" s="250"/>
      <c r="AE450" s="250"/>
      <c r="AF450" s="250"/>
      <c r="AG450" s="250"/>
      <c r="AH450" s="250"/>
      <c r="AI450" s="250"/>
      <c r="AJ450" s="250"/>
      <c r="AK450" s="250"/>
      <c r="AL450" s="250"/>
      <c r="AM450" s="250"/>
      <c r="AN450" s="250"/>
      <c r="AO450" s="250"/>
      <c r="AP450" s="250"/>
      <c r="AQ450" s="250"/>
    </row>
    <row r="451" spans="1:44" s="48" customFormat="1" ht="22.5" customHeight="1" x14ac:dyDescent="0.25">
      <c r="A451" s="245">
        <v>49</v>
      </c>
      <c r="B451" s="246" t="s">
        <v>1360</v>
      </c>
      <c r="C451" s="247">
        <f t="shared" si="108"/>
        <v>4963179.9899999993</v>
      </c>
      <c r="D451" s="247">
        <f t="shared" si="109"/>
        <v>771371.89</v>
      </c>
      <c r="E451" s="247">
        <v>703763.89</v>
      </c>
      <c r="F451" s="247">
        <v>0</v>
      </c>
      <c r="G451" s="247">
        <v>0</v>
      </c>
      <c r="H451" s="247">
        <v>0</v>
      </c>
      <c r="I451" s="247">
        <v>67608</v>
      </c>
      <c r="J451" s="249">
        <v>0</v>
      </c>
      <c r="K451" s="247">
        <v>0</v>
      </c>
      <c r="L451" s="247">
        <v>0</v>
      </c>
      <c r="M451" s="247">
        <v>0</v>
      </c>
      <c r="N451" s="247">
        <v>3987324</v>
      </c>
      <c r="O451" s="247">
        <v>0</v>
      </c>
      <c r="P451" s="247">
        <v>204484.1</v>
      </c>
      <c r="Q451" s="247">
        <v>0</v>
      </c>
      <c r="R451" s="247">
        <v>0</v>
      </c>
      <c r="S451" s="247">
        <v>0</v>
      </c>
      <c r="T451" s="247">
        <v>0</v>
      </c>
      <c r="U451" s="250"/>
      <c r="V451" s="250"/>
      <c r="W451" s="250"/>
      <c r="X451" s="250"/>
      <c r="Y451" s="250"/>
      <c r="Z451" s="250"/>
      <c r="AA451" s="250"/>
      <c r="AB451" s="250"/>
      <c r="AC451" s="250"/>
      <c r="AD451" s="250"/>
      <c r="AE451" s="250"/>
      <c r="AF451" s="250"/>
      <c r="AG451" s="250"/>
      <c r="AH451" s="250"/>
      <c r="AI451" s="250"/>
      <c r="AJ451" s="250"/>
      <c r="AK451" s="250"/>
      <c r="AL451" s="250"/>
      <c r="AM451" s="250"/>
      <c r="AN451" s="250"/>
      <c r="AO451" s="250"/>
      <c r="AP451" s="250"/>
      <c r="AQ451" s="250"/>
    </row>
    <row r="452" spans="1:44" s="48" customFormat="1" ht="22.5" customHeight="1" x14ac:dyDescent="0.25">
      <c r="A452" s="245">
        <v>50</v>
      </c>
      <c r="B452" s="246" t="s">
        <v>1361</v>
      </c>
      <c r="C452" s="247">
        <f t="shared" si="108"/>
        <v>307618.99</v>
      </c>
      <c r="D452" s="247">
        <f t="shared" si="109"/>
        <v>0</v>
      </c>
      <c r="E452" s="247">
        <v>0</v>
      </c>
      <c r="F452" s="247">
        <v>0</v>
      </c>
      <c r="G452" s="247">
        <v>0</v>
      </c>
      <c r="H452" s="247">
        <v>0</v>
      </c>
      <c r="I452" s="247">
        <v>0</v>
      </c>
      <c r="J452" s="249">
        <v>0</v>
      </c>
      <c r="K452" s="247">
        <v>0</v>
      </c>
      <c r="L452" s="247">
        <v>0</v>
      </c>
      <c r="M452" s="247">
        <v>0</v>
      </c>
      <c r="N452" s="247">
        <v>0</v>
      </c>
      <c r="O452" s="247">
        <v>0</v>
      </c>
      <c r="P452" s="247">
        <v>307618.99</v>
      </c>
      <c r="Q452" s="247">
        <v>0</v>
      </c>
      <c r="R452" s="247">
        <v>0</v>
      </c>
      <c r="S452" s="247">
        <v>0</v>
      </c>
      <c r="T452" s="247">
        <v>0</v>
      </c>
      <c r="U452" s="250"/>
      <c r="V452" s="250"/>
      <c r="W452" s="250"/>
      <c r="X452" s="250"/>
      <c r="Y452" s="250"/>
      <c r="Z452" s="250"/>
      <c r="AA452" s="250"/>
      <c r="AB452" s="250"/>
      <c r="AC452" s="250"/>
      <c r="AD452" s="250"/>
      <c r="AE452" s="250"/>
      <c r="AF452" s="250"/>
      <c r="AG452" s="250"/>
      <c r="AH452" s="250"/>
      <c r="AI452" s="250"/>
      <c r="AJ452" s="250"/>
      <c r="AK452" s="250"/>
      <c r="AL452" s="250"/>
      <c r="AM452" s="250"/>
      <c r="AN452" s="250"/>
      <c r="AO452" s="250"/>
      <c r="AP452" s="250"/>
      <c r="AQ452" s="250"/>
    </row>
    <row r="453" spans="1:44" s="48" customFormat="1" ht="22.5" customHeight="1" x14ac:dyDescent="0.25">
      <c r="A453" s="245">
        <v>51</v>
      </c>
      <c r="B453" s="246" t="s">
        <v>1362</v>
      </c>
      <c r="C453" s="247">
        <f t="shared" si="108"/>
        <v>3269570.3600000003</v>
      </c>
      <c r="D453" s="247">
        <f t="shared" si="109"/>
        <v>2956734.45</v>
      </c>
      <c r="E453" s="247">
        <v>744251.25</v>
      </c>
      <c r="F453" s="247">
        <v>1946256</v>
      </c>
      <c r="G453" s="247">
        <v>0</v>
      </c>
      <c r="H453" s="247">
        <v>146586</v>
      </c>
      <c r="I453" s="247">
        <v>119641.2</v>
      </c>
      <c r="J453" s="249">
        <v>0</v>
      </c>
      <c r="K453" s="247">
        <v>0</v>
      </c>
      <c r="L453" s="247">
        <v>0</v>
      </c>
      <c r="M453" s="247">
        <v>0</v>
      </c>
      <c r="N453" s="247">
        <v>0</v>
      </c>
      <c r="O453" s="247">
        <v>0</v>
      </c>
      <c r="P453" s="247">
        <v>312835.90999999997</v>
      </c>
      <c r="Q453" s="247">
        <v>0</v>
      </c>
      <c r="R453" s="247">
        <v>0</v>
      </c>
      <c r="S453" s="247">
        <v>0</v>
      </c>
      <c r="T453" s="247">
        <v>0</v>
      </c>
      <c r="U453" s="250"/>
      <c r="V453" s="250"/>
      <c r="W453" s="250"/>
      <c r="X453" s="250"/>
      <c r="Y453" s="250"/>
      <c r="Z453" s="250"/>
      <c r="AA453" s="250"/>
      <c r="AB453" s="250"/>
      <c r="AC453" s="250"/>
      <c r="AD453" s="250"/>
      <c r="AE453" s="250"/>
      <c r="AF453" s="250"/>
      <c r="AG453" s="250"/>
      <c r="AH453" s="250"/>
      <c r="AI453" s="250"/>
      <c r="AJ453" s="250"/>
      <c r="AK453" s="250"/>
      <c r="AL453" s="250"/>
      <c r="AM453" s="250"/>
      <c r="AN453" s="250"/>
      <c r="AO453" s="250"/>
      <c r="AP453" s="250"/>
      <c r="AQ453" s="250"/>
    </row>
    <row r="454" spans="1:44" s="48" customFormat="1" ht="22.5" customHeight="1" x14ac:dyDescent="0.25">
      <c r="A454" s="245">
        <v>52</v>
      </c>
      <c r="B454" s="246" t="s">
        <v>1363</v>
      </c>
      <c r="C454" s="247">
        <f t="shared" si="108"/>
        <v>263895.78999999998</v>
      </c>
      <c r="D454" s="247">
        <f t="shared" si="109"/>
        <v>0</v>
      </c>
      <c r="E454" s="247">
        <v>0</v>
      </c>
      <c r="F454" s="247">
        <v>0</v>
      </c>
      <c r="G454" s="247">
        <v>0</v>
      </c>
      <c r="H454" s="247">
        <v>0</v>
      </c>
      <c r="I454" s="247">
        <v>0</v>
      </c>
      <c r="J454" s="249">
        <v>0</v>
      </c>
      <c r="K454" s="247">
        <v>0</v>
      </c>
      <c r="L454" s="247">
        <v>0</v>
      </c>
      <c r="M454" s="247">
        <v>0</v>
      </c>
      <c r="N454" s="247">
        <v>0</v>
      </c>
      <c r="O454" s="247">
        <v>0</v>
      </c>
      <c r="P454" s="247">
        <v>263895.78999999998</v>
      </c>
      <c r="Q454" s="247">
        <v>0</v>
      </c>
      <c r="R454" s="247">
        <v>0</v>
      </c>
      <c r="S454" s="247">
        <v>0</v>
      </c>
      <c r="T454" s="247">
        <v>0</v>
      </c>
      <c r="U454" s="250"/>
      <c r="V454" s="250"/>
      <c r="W454" s="250"/>
      <c r="X454" s="250"/>
      <c r="Y454" s="250"/>
      <c r="Z454" s="250"/>
      <c r="AA454" s="250"/>
      <c r="AB454" s="250"/>
      <c r="AC454" s="250"/>
      <c r="AD454" s="250"/>
      <c r="AE454" s="250"/>
      <c r="AF454" s="250"/>
      <c r="AG454" s="250"/>
      <c r="AH454" s="250"/>
      <c r="AI454" s="250"/>
      <c r="AJ454" s="250"/>
      <c r="AK454" s="250"/>
      <c r="AL454" s="250"/>
      <c r="AM454" s="250"/>
      <c r="AN454" s="250"/>
      <c r="AO454" s="250"/>
      <c r="AP454" s="250"/>
      <c r="AQ454" s="250"/>
    </row>
    <row r="455" spans="1:44" s="48" customFormat="1" ht="22.5" customHeight="1" x14ac:dyDescent="0.25">
      <c r="A455" s="245">
        <v>53</v>
      </c>
      <c r="B455" s="246" t="s">
        <v>1364</v>
      </c>
      <c r="C455" s="247">
        <f t="shared" si="108"/>
        <v>5272431.97</v>
      </c>
      <c r="D455" s="247">
        <f t="shared" si="109"/>
        <v>4999400.37</v>
      </c>
      <c r="E455" s="247">
        <v>0</v>
      </c>
      <c r="F455" s="247">
        <v>4999400.37</v>
      </c>
      <c r="G455" s="247">
        <v>0</v>
      </c>
      <c r="H455" s="247">
        <v>0</v>
      </c>
      <c r="I455" s="247">
        <v>0</v>
      </c>
      <c r="J455" s="249">
        <v>0</v>
      </c>
      <c r="K455" s="247">
        <v>0</v>
      </c>
      <c r="L455" s="247">
        <v>0</v>
      </c>
      <c r="M455" s="247">
        <v>0</v>
      </c>
      <c r="N455" s="247">
        <v>0</v>
      </c>
      <c r="O455" s="247">
        <v>0</v>
      </c>
      <c r="P455" s="247">
        <v>273031.59999999998</v>
      </c>
      <c r="Q455" s="247">
        <v>0</v>
      </c>
      <c r="R455" s="247">
        <v>0</v>
      </c>
      <c r="S455" s="247">
        <v>0</v>
      </c>
      <c r="T455" s="247">
        <v>0</v>
      </c>
      <c r="U455" s="250"/>
      <c r="V455" s="250"/>
      <c r="W455" s="250"/>
      <c r="X455" s="250"/>
      <c r="Y455" s="250"/>
      <c r="Z455" s="250"/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0"/>
      <c r="AL455" s="250"/>
      <c r="AM455" s="250"/>
      <c r="AN455" s="250"/>
      <c r="AO455" s="250"/>
      <c r="AP455" s="250"/>
      <c r="AQ455" s="250"/>
    </row>
    <row r="456" spans="1:44" s="48" customFormat="1" ht="22.5" customHeight="1" x14ac:dyDescent="0.25">
      <c r="A456" s="245">
        <v>54</v>
      </c>
      <c r="B456" s="246" t="s">
        <v>534</v>
      </c>
      <c r="C456" s="247">
        <f t="shared" si="108"/>
        <v>1764925.8</v>
      </c>
      <c r="D456" s="247">
        <f t="shared" si="109"/>
        <v>1764925.8</v>
      </c>
      <c r="E456" s="247">
        <v>0</v>
      </c>
      <c r="F456" s="247">
        <v>0</v>
      </c>
      <c r="G456" s="247">
        <v>1102156.26</v>
      </c>
      <c r="H456" s="247">
        <v>662769.54</v>
      </c>
      <c r="I456" s="247">
        <v>0</v>
      </c>
      <c r="J456" s="249">
        <v>0</v>
      </c>
      <c r="K456" s="247">
        <v>0</v>
      </c>
      <c r="L456" s="247">
        <v>0</v>
      </c>
      <c r="M456" s="247">
        <v>0</v>
      </c>
      <c r="N456" s="247">
        <v>0</v>
      </c>
      <c r="O456" s="247">
        <v>0</v>
      </c>
      <c r="P456" s="247">
        <v>0</v>
      </c>
      <c r="Q456" s="247">
        <v>0</v>
      </c>
      <c r="R456" s="247">
        <v>0</v>
      </c>
      <c r="S456" s="247">
        <v>0</v>
      </c>
      <c r="T456" s="247">
        <v>0</v>
      </c>
      <c r="U456" s="254"/>
      <c r="V456" s="254"/>
      <c r="W456" s="254"/>
      <c r="X456" s="254"/>
      <c r="Y456" s="254"/>
      <c r="Z456" s="254"/>
      <c r="AA456" s="254"/>
      <c r="AB456" s="254"/>
      <c r="AC456" s="254"/>
      <c r="AD456" s="254"/>
      <c r="AE456" s="254"/>
      <c r="AF456" s="254"/>
      <c r="AG456" s="254"/>
      <c r="AH456" s="254"/>
      <c r="AI456" s="254"/>
      <c r="AJ456" s="254"/>
      <c r="AK456" s="254"/>
      <c r="AL456" s="254"/>
      <c r="AM456" s="254"/>
      <c r="AN456" s="254"/>
      <c r="AO456" s="254"/>
      <c r="AP456" s="254"/>
      <c r="AQ456" s="254"/>
      <c r="AR456" s="255"/>
    </row>
    <row r="457" spans="1:44" s="48" customFormat="1" ht="22.5" customHeight="1" x14ac:dyDescent="0.25">
      <c r="A457" s="245">
        <v>55</v>
      </c>
      <c r="B457" s="246" t="s">
        <v>126</v>
      </c>
      <c r="C457" s="247">
        <f t="shared" si="108"/>
        <v>2132891.2599999998</v>
      </c>
      <c r="D457" s="247">
        <f t="shared" si="109"/>
        <v>0</v>
      </c>
      <c r="E457" s="247">
        <v>0</v>
      </c>
      <c r="F457" s="247">
        <v>0</v>
      </c>
      <c r="G457" s="247">
        <v>0</v>
      </c>
      <c r="H457" s="247">
        <v>0</v>
      </c>
      <c r="I457" s="247">
        <v>0</v>
      </c>
      <c r="J457" s="249">
        <v>0</v>
      </c>
      <c r="K457" s="247">
        <v>0</v>
      </c>
      <c r="L457" s="247">
        <v>0</v>
      </c>
      <c r="M457" s="247">
        <v>0</v>
      </c>
      <c r="N457" s="247">
        <v>2132891.2599999998</v>
      </c>
      <c r="O457" s="247">
        <v>0</v>
      </c>
      <c r="P457" s="247">
        <v>0</v>
      </c>
      <c r="Q457" s="247">
        <v>0</v>
      </c>
      <c r="R457" s="247">
        <v>0</v>
      </c>
      <c r="S457" s="247">
        <v>0</v>
      </c>
      <c r="T457" s="247">
        <v>0</v>
      </c>
      <c r="U457" s="250"/>
      <c r="V457" s="250"/>
      <c r="W457" s="250"/>
      <c r="X457" s="250"/>
      <c r="Y457" s="250"/>
      <c r="Z457" s="250"/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0"/>
      <c r="AP457" s="250"/>
      <c r="AQ457" s="250"/>
    </row>
    <row r="458" spans="1:44" s="48" customFormat="1" ht="22.5" customHeight="1" x14ac:dyDescent="0.25">
      <c r="A458" s="245">
        <v>56</v>
      </c>
      <c r="B458" s="246" t="s">
        <v>1365</v>
      </c>
      <c r="C458" s="247">
        <f t="shared" si="108"/>
        <v>10785394.640000001</v>
      </c>
      <c r="D458" s="247">
        <f t="shared" si="109"/>
        <v>10100577.600000001</v>
      </c>
      <c r="E458" s="247">
        <v>0</v>
      </c>
      <c r="F458" s="247">
        <v>5998992</v>
      </c>
      <c r="G458" s="247">
        <v>2739010.8</v>
      </c>
      <c r="H458" s="247">
        <v>1362574.8</v>
      </c>
      <c r="I458" s="247">
        <v>0</v>
      </c>
      <c r="J458" s="249">
        <v>0</v>
      </c>
      <c r="K458" s="247">
        <v>0</v>
      </c>
      <c r="L458" s="247">
        <v>0</v>
      </c>
      <c r="M458" s="247">
        <v>0</v>
      </c>
      <c r="N458" s="247">
        <v>0</v>
      </c>
      <c r="O458" s="247">
        <v>0</v>
      </c>
      <c r="P458" s="247">
        <v>684817.04</v>
      </c>
      <c r="Q458" s="247">
        <v>0</v>
      </c>
      <c r="R458" s="247">
        <v>0</v>
      </c>
      <c r="S458" s="247">
        <v>0</v>
      </c>
      <c r="T458" s="247">
        <v>0</v>
      </c>
      <c r="U458" s="250"/>
      <c r="V458" s="250"/>
      <c r="W458" s="250"/>
      <c r="X458" s="250"/>
      <c r="Y458" s="250"/>
      <c r="Z458" s="250"/>
      <c r="AA458" s="250"/>
      <c r="AB458" s="250"/>
      <c r="AC458" s="250"/>
      <c r="AD458" s="250"/>
      <c r="AE458" s="250"/>
      <c r="AF458" s="250"/>
      <c r="AG458" s="250"/>
      <c r="AH458" s="250"/>
      <c r="AI458" s="250"/>
      <c r="AJ458" s="250"/>
      <c r="AK458" s="250"/>
      <c r="AL458" s="250"/>
      <c r="AM458" s="250"/>
      <c r="AN458" s="250"/>
      <c r="AO458" s="250"/>
      <c r="AP458" s="250"/>
      <c r="AQ458" s="250"/>
    </row>
    <row r="459" spans="1:44" s="48" customFormat="1" ht="22.5" customHeight="1" x14ac:dyDescent="0.25">
      <c r="A459" s="245">
        <v>57</v>
      </c>
      <c r="B459" s="246" t="s">
        <v>1366</v>
      </c>
      <c r="C459" s="247">
        <f t="shared" si="108"/>
        <v>1572755.66</v>
      </c>
      <c r="D459" s="247">
        <f t="shared" si="109"/>
        <v>0</v>
      </c>
      <c r="E459" s="247">
        <v>0</v>
      </c>
      <c r="F459" s="247">
        <v>0</v>
      </c>
      <c r="G459" s="247">
        <v>0</v>
      </c>
      <c r="H459" s="247">
        <v>0</v>
      </c>
      <c r="I459" s="247">
        <v>0</v>
      </c>
      <c r="J459" s="249">
        <v>0</v>
      </c>
      <c r="K459" s="247">
        <v>0</v>
      </c>
      <c r="L459" s="247">
        <v>0</v>
      </c>
      <c r="M459" s="247">
        <v>0</v>
      </c>
      <c r="N459" s="247">
        <v>1482699.39</v>
      </c>
      <c r="O459" s="247">
        <v>0</v>
      </c>
      <c r="P459" s="247">
        <v>90056.27</v>
      </c>
      <c r="Q459" s="247">
        <v>0</v>
      </c>
      <c r="R459" s="247">
        <v>0</v>
      </c>
      <c r="S459" s="247">
        <v>0</v>
      </c>
      <c r="T459" s="247">
        <v>0</v>
      </c>
      <c r="U459" s="250"/>
      <c r="V459" s="250"/>
      <c r="W459" s="250"/>
      <c r="X459" s="250"/>
      <c r="Y459" s="250"/>
      <c r="Z459" s="250"/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0"/>
      <c r="AL459" s="250"/>
      <c r="AM459" s="250"/>
      <c r="AN459" s="250"/>
      <c r="AO459" s="250"/>
      <c r="AP459" s="250"/>
      <c r="AQ459" s="250"/>
    </row>
    <row r="460" spans="1:44" s="48" customFormat="1" ht="22.5" customHeight="1" x14ac:dyDescent="0.25">
      <c r="A460" s="245">
        <v>58</v>
      </c>
      <c r="B460" s="246" t="s">
        <v>1367</v>
      </c>
      <c r="C460" s="247">
        <f t="shared" si="108"/>
        <v>3638228.4800000004</v>
      </c>
      <c r="D460" s="247">
        <f t="shared" si="109"/>
        <v>3530808.49</v>
      </c>
      <c r="E460" s="247">
        <v>2977062.49</v>
      </c>
      <c r="F460" s="247">
        <v>0</v>
      </c>
      <c r="G460" s="247">
        <v>0</v>
      </c>
      <c r="H460" s="247">
        <v>0</v>
      </c>
      <c r="I460" s="247">
        <v>553746</v>
      </c>
      <c r="J460" s="249">
        <v>0</v>
      </c>
      <c r="K460" s="247">
        <v>0</v>
      </c>
      <c r="L460" s="247">
        <v>0</v>
      </c>
      <c r="M460" s="247">
        <v>0</v>
      </c>
      <c r="N460" s="247">
        <v>0</v>
      </c>
      <c r="O460" s="247">
        <v>0</v>
      </c>
      <c r="P460" s="247">
        <v>107419.99</v>
      </c>
      <c r="Q460" s="247">
        <v>0</v>
      </c>
      <c r="R460" s="247">
        <v>0</v>
      </c>
      <c r="S460" s="247">
        <v>0</v>
      </c>
      <c r="T460" s="247">
        <v>0</v>
      </c>
      <c r="U460" s="250"/>
      <c r="V460" s="250"/>
      <c r="W460" s="250"/>
      <c r="X460" s="250"/>
      <c r="Y460" s="250"/>
      <c r="Z460" s="250"/>
      <c r="AA460" s="250"/>
      <c r="AB460" s="250"/>
      <c r="AC460" s="250"/>
      <c r="AD460" s="250"/>
      <c r="AE460" s="250"/>
      <c r="AF460" s="250"/>
      <c r="AG460" s="250"/>
      <c r="AH460" s="250"/>
      <c r="AI460" s="250"/>
      <c r="AJ460" s="250"/>
      <c r="AK460" s="250"/>
      <c r="AL460" s="250"/>
      <c r="AM460" s="250"/>
      <c r="AN460" s="250"/>
      <c r="AO460" s="250"/>
      <c r="AP460" s="250"/>
      <c r="AQ460" s="250"/>
    </row>
    <row r="461" spans="1:44" s="48" customFormat="1" ht="22.5" customHeight="1" x14ac:dyDescent="0.25">
      <c r="A461" s="245">
        <v>59</v>
      </c>
      <c r="B461" s="246" t="s">
        <v>130</v>
      </c>
      <c r="C461" s="247">
        <f t="shared" si="108"/>
        <v>632187.18000000005</v>
      </c>
      <c r="D461" s="247">
        <f t="shared" si="109"/>
        <v>632187.18000000005</v>
      </c>
      <c r="E461" s="247">
        <v>632187.18000000005</v>
      </c>
      <c r="F461" s="247">
        <v>0</v>
      </c>
      <c r="G461" s="247">
        <v>0</v>
      </c>
      <c r="H461" s="247">
        <v>0</v>
      </c>
      <c r="I461" s="247">
        <v>0</v>
      </c>
      <c r="J461" s="249">
        <v>0</v>
      </c>
      <c r="K461" s="247">
        <v>0</v>
      </c>
      <c r="L461" s="247">
        <v>0</v>
      </c>
      <c r="M461" s="247">
        <v>0</v>
      </c>
      <c r="N461" s="247">
        <v>0</v>
      </c>
      <c r="O461" s="247">
        <v>0</v>
      </c>
      <c r="P461" s="247">
        <v>0</v>
      </c>
      <c r="Q461" s="247">
        <v>0</v>
      </c>
      <c r="R461" s="247">
        <v>0</v>
      </c>
      <c r="S461" s="247">
        <v>0</v>
      </c>
      <c r="T461" s="247">
        <v>0</v>
      </c>
      <c r="U461" s="250"/>
      <c r="V461" s="250"/>
      <c r="W461" s="250"/>
      <c r="X461" s="250"/>
      <c r="Y461" s="250"/>
      <c r="Z461" s="250"/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0"/>
      <c r="AL461" s="250"/>
      <c r="AM461" s="250"/>
      <c r="AN461" s="250"/>
      <c r="AO461" s="250"/>
      <c r="AP461" s="250"/>
      <c r="AQ461" s="250"/>
    </row>
    <row r="462" spans="1:44" s="48" customFormat="1" ht="22.5" customHeight="1" x14ac:dyDescent="0.25">
      <c r="A462" s="245">
        <v>60</v>
      </c>
      <c r="B462" s="246" t="s">
        <v>1368</v>
      </c>
      <c r="C462" s="247">
        <f t="shared" si="108"/>
        <v>9603588.4199999999</v>
      </c>
      <c r="D462" s="247">
        <f t="shared" si="109"/>
        <v>1842328.8</v>
      </c>
      <c r="E462" s="247">
        <v>0</v>
      </c>
      <c r="F462" s="247">
        <v>0</v>
      </c>
      <c r="G462" s="247">
        <v>1582047.6</v>
      </c>
      <c r="H462" s="247">
        <v>260281.2</v>
      </c>
      <c r="I462" s="247">
        <v>0</v>
      </c>
      <c r="J462" s="249">
        <v>0</v>
      </c>
      <c r="K462" s="247">
        <v>0</v>
      </c>
      <c r="L462" s="247">
        <v>7438653.7199999997</v>
      </c>
      <c r="M462" s="247">
        <v>0</v>
      </c>
      <c r="N462" s="247">
        <v>0</v>
      </c>
      <c r="O462" s="247">
        <v>0</v>
      </c>
      <c r="P462" s="247">
        <v>322605.90000000002</v>
      </c>
      <c r="Q462" s="247">
        <v>0</v>
      </c>
      <c r="R462" s="247">
        <v>0</v>
      </c>
      <c r="S462" s="247">
        <v>0</v>
      </c>
      <c r="T462" s="247">
        <v>0</v>
      </c>
      <c r="U462" s="250"/>
      <c r="V462" s="250"/>
      <c r="W462" s="250"/>
      <c r="X462" s="250"/>
      <c r="Y462" s="250"/>
      <c r="Z462" s="250"/>
      <c r="AA462" s="250"/>
      <c r="AB462" s="250"/>
      <c r="AC462" s="250"/>
      <c r="AD462" s="250"/>
      <c r="AE462" s="250"/>
      <c r="AF462" s="250"/>
      <c r="AG462" s="250"/>
      <c r="AH462" s="250"/>
      <c r="AI462" s="250"/>
      <c r="AJ462" s="250"/>
      <c r="AK462" s="250"/>
      <c r="AL462" s="250"/>
      <c r="AM462" s="250"/>
      <c r="AN462" s="250"/>
      <c r="AO462" s="250"/>
      <c r="AP462" s="250"/>
      <c r="AQ462" s="250"/>
    </row>
    <row r="463" spans="1:44" s="48" customFormat="1" ht="24" customHeight="1" x14ac:dyDescent="0.25">
      <c r="A463" s="245">
        <v>61</v>
      </c>
      <c r="B463" s="246" t="s">
        <v>1369</v>
      </c>
      <c r="C463" s="247">
        <f t="shared" si="108"/>
        <v>212104.91</v>
      </c>
      <c r="D463" s="247">
        <f t="shared" si="109"/>
        <v>0</v>
      </c>
      <c r="E463" s="247">
        <v>0</v>
      </c>
      <c r="F463" s="247">
        <v>0</v>
      </c>
      <c r="G463" s="247">
        <v>0</v>
      </c>
      <c r="H463" s="247">
        <v>0</v>
      </c>
      <c r="I463" s="247">
        <v>0</v>
      </c>
      <c r="J463" s="249">
        <v>0</v>
      </c>
      <c r="K463" s="247">
        <v>0</v>
      </c>
      <c r="L463" s="247">
        <v>0</v>
      </c>
      <c r="M463" s="247">
        <v>0</v>
      </c>
      <c r="N463" s="247">
        <v>0</v>
      </c>
      <c r="O463" s="247">
        <v>0</v>
      </c>
      <c r="P463" s="247">
        <v>212104.91</v>
      </c>
      <c r="Q463" s="247">
        <v>0</v>
      </c>
      <c r="R463" s="247">
        <v>0</v>
      </c>
      <c r="S463" s="247">
        <v>0</v>
      </c>
      <c r="T463" s="247">
        <v>0</v>
      </c>
      <c r="U463" s="250"/>
      <c r="V463" s="250"/>
      <c r="W463" s="250"/>
      <c r="X463" s="250"/>
      <c r="Y463" s="250"/>
      <c r="Z463" s="250"/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0"/>
      <c r="AL463" s="250"/>
      <c r="AM463" s="250"/>
      <c r="AN463" s="250"/>
      <c r="AO463" s="250"/>
      <c r="AP463" s="250"/>
      <c r="AQ463" s="250"/>
    </row>
    <row r="464" spans="1:44" s="48" customFormat="1" ht="22.5" customHeight="1" x14ac:dyDescent="0.25">
      <c r="A464" s="245">
        <v>62</v>
      </c>
      <c r="B464" s="246" t="s">
        <v>1370</v>
      </c>
      <c r="C464" s="247">
        <f t="shared" si="108"/>
        <v>248838.67</v>
      </c>
      <c r="D464" s="247">
        <f t="shared" si="109"/>
        <v>0</v>
      </c>
      <c r="E464" s="247">
        <v>0</v>
      </c>
      <c r="F464" s="247">
        <v>0</v>
      </c>
      <c r="G464" s="247">
        <v>0</v>
      </c>
      <c r="H464" s="247">
        <v>0</v>
      </c>
      <c r="I464" s="247">
        <v>0</v>
      </c>
      <c r="J464" s="249">
        <v>0</v>
      </c>
      <c r="K464" s="247">
        <v>0</v>
      </c>
      <c r="L464" s="247">
        <v>0</v>
      </c>
      <c r="M464" s="247">
        <v>0</v>
      </c>
      <c r="N464" s="247">
        <v>0</v>
      </c>
      <c r="O464" s="247">
        <v>0</v>
      </c>
      <c r="P464" s="247">
        <v>248838.67</v>
      </c>
      <c r="Q464" s="247">
        <v>0</v>
      </c>
      <c r="R464" s="247">
        <v>0</v>
      </c>
      <c r="S464" s="247">
        <v>0</v>
      </c>
      <c r="T464" s="247">
        <v>0</v>
      </c>
      <c r="U464" s="250"/>
      <c r="V464" s="250"/>
      <c r="W464" s="250"/>
      <c r="X464" s="250"/>
      <c r="Y464" s="250"/>
      <c r="Z464" s="250"/>
      <c r="AA464" s="250"/>
      <c r="AB464" s="250"/>
      <c r="AC464" s="250"/>
      <c r="AD464" s="250"/>
      <c r="AE464" s="250"/>
      <c r="AF464" s="250"/>
      <c r="AG464" s="250"/>
      <c r="AH464" s="250"/>
      <c r="AI464" s="250"/>
      <c r="AJ464" s="250"/>
      <c r="AK464" s="250"/>
      <c r="AL464" s="250"/>
      <c r="AM464" s="250"/>
      <c r="AN464" s="250"/>
      <c r="AO464" s="250"/>
      <c r="AP464" s="250"/>
      <c r="AQ464" s="250"/>
    </row>
    <row r="465" spans="1:44" s="48" customFormat="1" ht="22.5" customHeight="1" x14ac:dyDescent="0.25">
      <c r="A465" s="245">
        <v>63</v>
      </c>
      <c r="B465" s="256" t="s">
        <v>1371</v>
      </c>
      <c r="C465" s="247">
        <f t="shared" si="108"/>
        <v>5658645.9500000002</v>
      </c>
      <c r="D465" s="247">
        <f t="shared" si="109"/>
        <v>0</v>
      </c>
      <c r="E465" s="248">
        <v>0</v>
      </c>
      <c r="F465" s="248">
        <v>0</v>
      </c>
      <c r="G465" s="248">
        <v>0</v>
      </c>
      <c r="H465" s="248">
        <v>0</v>
      </c>
      <c r="I465" s="248">
        <v>0</v>
      </c>
      <c r="J465" s="257">
        <v>0</v>
      </c>
      <c r="K465" s="248">
        <v>0</v>
      </c>
      <c r="L465" s="248">
        <v>0</v>
      </c>
      <c r="M465" s="248">
        <v>0</v>
      </c>
      <c r="N465" s="248">
        <v>1964157.6</v>
      </c>
      <c r="O465" s="248">
        <v>0</v>
      </c>
      <c r="P465" s="248">
        <v>241898.87</v>
      </c>
      <c r="Q465" s="248">
        <v>0</v>
      </c>
      <c r="R465" s="248">
        <v>0</v>
      </c>
      <c r="S465" s="248">
        <v>3452589.48</v>
      </c>
      <c r="T465" s="248">
        <v>0</v>
      </c>
      <c r="U465" s="250"/>
      <c r="V465" s="250"/>
      <c r="W465" s="250"/>
      <c r="X465" s="250"/>
      <c r="Y465" s="250"/>
      <c r="Z465" s="250"/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0"/>
      <c r="AL465" s="250"/>
      <c r="AM465" s="250"/>
      <c r="AN465" s="250"/>
      <c r="AO465" s="250"/>
      <c r="AP465" s="250"/>
      <c r="AQ465" s="250"/>
    </row>
    <row r="466" spans="1:44" s="48" customFormat="1" ht="22.5" customHeight="1" x14ac:dyDescent="0.25">
      <c r="A466" s="245">
        <v>64</v>
      </c>
      <c r="B466" s="246" t="s">
        <v>539</v>
      </c>
      <c r="C466" s="247">
        <f t="shared" si="108"/>
        <v>2462290.7799999998</v>
      </c>
      <c r="D466" s="247">
        <f t="shared" si="109"/>
        <v>2462290.7799999998</v>
      </c>
      <c r="E466" s="247">
        <v>0</v>
      </c>
      <c r="F466" s="247">
        <v>1609871.07</v>
      </c>
      <c r="G466" s="247">
        <v>358388.17</v>
      </c>
      <c r="H466" s="247">
        <v>494031.54</v>
      </c>
      <c r="I466" s="247">
        <v>0</v>
      </c>
      <c r="J466" s="249">
        <v>0</v>
      </c>
      <c r="K466" s="247">
        <v>0</v>
      </c>
      <c r="L466" s="247">
        <v>0</v>
      </c>
      <c r="M466" s="247">
        <v>0</v>
      </c>
      <c r="N466" s="247">
        <v>0</v>
      </c>
      <c r="O466" s="247">
        <v>0</v>
      </c>
      <c r="P466" s="247">
        <v>0</v>
      </c>
      <c r="Q466" s="247">
        <v>0</v>
      </c>
      <c r="R466" s="247">
        <v>0</v>
      </c>
      <c r="S466" s="247">
        <v>0</v>
      </c>
      <c r="T466" s="247">
        <v>0</v>
      </c>
      <c r="U466" s="250"/>
      <c r="V466" s="250"/>
      <c r="W466" s="250"/>
      <c r="X466" s="250"/>
      <c r="Y466" s="250"/>
      <c r="Z466" s="250"/>
      <c r="AA466" s="250"/>
      <c r="AB466" s="250"/>
      <c r="AC466" s="250"/>
      <c r="AD466" s="250"/>
      <c r="AE466" s="250"/>
      <c r="AF466" s="250"/>
      <c r="AG466" s="250"/>
      <c r="AH466" s="250"/>
      <c r="AI466" s="250"/>
      <c r="AJ466" s="250"/>
      <c r="AK466" s="250"/>
      <c r="AL466" s="250"/>
      <c r="AM466" s="250"/>
      <c r="AN466" s="250"/>
      <c r="AO466" s="250"/>
      <c r="AP466" s="250"/>
      <c r="AQ466" s="250"/>
    </row>
    <row r="467" spans="1:44" s="48" customFormat="1" ht="22.5" customHeight="1" x14ac:dyDescent="0.25">
      <c r="A467" s="245">
        <v>65</v>
      </c>
      <c r="B467" s="246" t="s">
        <v>540</v>
      </c>
      <c r="C467" s="247">
        <f t="shared" ref="C467:C530" si="110">D467+K467+L467+M467+N467+O467+P467+Q467+R467+S467+T467</f>
        <v>2304792</v>
      </c>
      <c r="D467" s="247">
        <f t="shared" ref="D467:D530" si="111">SUM(E467:I467)</f>
        <v>2304792</v>
      </c>
      <c r="E467" s="247">
        <v>0</v>
      </c>
      <c r="F467" s="247">
        <v>0</v>
      </c>
      <c r="G467" s="247">
        <v>1863840</v>
      </c>
      <c r="H467" s="247">
        <v>440952</v>
      </c>
      <c r="I467" s="247">
        <v>0</v>
      </c>
      <c r="J467" s="249">
        <v>0</v>
      </c>
      <c r="K467" s="247">
        <v>0</v>
      </c>
      <c r="L467" s="247">
        <v>0</v>
      </c>
      <c r="M467" s="247">
        <v>0</v>
      </c>
      <c r="N467" s="247">
        <v>0</v>
      </c>
      <c r="O467" s="247">
        <v>0</v>
      </c>
      <c r="P467" s="247">
        <v>0</v>
      </c>
      <c r="Q467" s="247">
        <v>0</v>
      </c>
      <c r="R467" s="247">
        <v>0</v>
      </c>
      <c r="S467" s="247">
        <v>0</v>
      </c>
      <c r="T467" s="247">
        <v>0</v>
      </c>
      <c r="U467" s="250"/>
      <c r="V467" s="250"/>
      <c r="W467" s="250"/>
      <c r="X467" s="250"/>
      <c r="Y467" s="250"/>
      <c r="Z467" s="250"/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0"/>
      <c r="AL467" s="250"/>
      <c r="AM467" s="250"/>
      <c r="AN467" s="250"/>
      <c r="AO467" s="250"/>
      <c r="AP467" s="250"/>
      <c r="AQ467" s="250"/>
    </row>
    <row r="468" spans="1:44" s="48" customFormat="1" ht="22.5" customHeight="1" x14ac:dyDescent="0.25">
      <c r="A468" s="245">
        <v>66</v>
      </c>
      <c r="B468" s="246" t="s">
        <v>138</v>
      </c>
      <c r="C468" s="247">
        <f t="shared" si="110"/>
        <v>108832.6</v>
      </c>
      <c r="D468" s="247">
        <f t="shared" si="111"/>
        <v>108832.6</v>
      </c>
      <c r="E468" s="247">
        <v>0</v>
      </c>
      <c r="F468" s="247">
        <v>0</v>
      </c>
      <c r="G468" s="247">
        <v>0</v>
      </c>
      <c r="H468" s="247">
        <v>0</v>
      </c>
      <c r="I468" s="247">
        <v>108832.6</v>
      </c>
      <c r="J468" s="249">
        <v>0</v>
      </c>
      <c r="K468" s="247">
        <v>0</v>
      </c>
      <c r="L468" s="247">
        <v>0</v>
      </c>
      <c r="M468" s="247">
        <v>0</v>
      </c>
      <c r="N468" s="247">
        <v>0</v>
      </c>
      <c r="O468" s="247">
        <v>0</v>
      </c>
      <c r="P468" s="247">
        <v>0</v>
      </c>
      <c r="Q468" s="247">
        <v>0</v>
      </c>
      <c r="R468" s="247">
        <v>0</v>
      </c>
      <c r="S468" s="247">
        <v>0</v>
      </c>
      <c r="T468" s="247">
        <v>0</v>
      </c>
      <c r="U468" s="250"/>
      <c r="V468" s="250"/>
      <c r="W468" s="250"/>
      <c r="X468" s="250"/>
      <c r="Y468" s="250"/>
      <c r="Z468" s="250"/>
      <c r="AA468" s="250"/>
      <c r="AB468" s="250"/>
      <c r="AC468" s="250"/>
      <c r="AD468" s="250"/>
      <c r="AE468" s="250"/>
      <c r="AF468" s="250"/>
      <c r="AG468" s="250"/>
      <c r="AH468" s="250"/>
      <c r="AI468" s="250"/>
      <c r="AJ468" s="250"/>
      <c r="AK468" s="250"/>
      <c r="AL468" s="250"/>
      <c r="AM468" s="250"/>
      <c r="AN468" s="250"/>
      <c r="AO468" s="250"/>
      <c r="AP468" s="250"/>
      <c r="AQ468" s="250"/>
    </row>
    <row r="469" spans="1:44" s="48" customFormat="1" ht="22.5" customHeight="1" x14ac:dyDescent="0.25">
      <c r="A469" s="245">
        <v>67</v>
      </c>
      <c r="B469" s="246" t="s">
        <v>541</v>
      </c>
      <c r="C469" s="247">
        <f t="shared" si="110"/>
        <v>2307964.06</v>
      </c>
      <c r="D469" s="247">
        <f t="shared" si="111"/>
        <v>2307964.06</v>
      </c>
      <c r="E469" s="247">
        <v>0</v>
      </c>
      <c r="F469" s="247">
        <v>0</v>
      </c>
      <c r="G469" s="247">
        <v>1559856.11</v>
      </c>
      <c r="H469" s="247">
        <v>748107.95</v>
      </c>
      <c r="I469" s="247">
        <v>0</v>
      </c>
      <c r="J469" s="249">
        <v>0</v>
      </c>
      <c r="K469" s="247">
        <v>0</v>
      </c>
      <c r="L469" s="247">
        <v>0</v>
      </c>
      <c r="M469" s="247">
        <v>0</v>
      </c>
      <c r="N469" s="247">
        <v>0</v>
      </c>
      <c r="O469" s="247">
        <v>0</v>
      </c>
      <c r="P469" s="247">
        <v>0</v>
      </c>
      <c r="Q469" s="247">
        <v>0</v>
      </c>
      <c r="R469" s="247">
        <v>0</v>
      </c>
      <c r="S469" s="247">
        <v>0</v>
      </c>
      <c r="T469" s="247">
        <v>0</v>
      </c>
      <c r="U469" s="254"/>
      <c r="V469" s="254"/>
      <c r="W469" s="254"/>
      <c r="X469" s="254"/>
      <c r="Y469" s="254"/>
      <c r="Z469" s="254"/>
      <c r="AA469" s="254"/>
      <c r="AB469" s="254"/>
      <c r="AC469" s="254"/>
      <c r="AD469" s="254"/>
      <c r="AE469" s="254"/>
      <c r="AF469" s="254"/>
      <c r="AG469" s="254"/>
      <c r="AH469" s="254"/>
      <c r="AI469" s="254"/>
      <c r="AJ469" s="254"/>
      <c r="AK469" s="254"/>
      <c r="AL469" s="254"/>
      <c r="AM469" s="254"/>
      <c r="AN469" s="254"/>
      <c r="AO469" s="254"/>
      <c r="AP469" s="254"/>
      <c r="AQ469" s="254"/>
      <c r="AR469" s="255"/>
    </row>
    <row r="470" spans="1:44" s="48" customFormat="1" ht="22.5" customHeight="1" x14ac:dyDescent="0.25">
      <c r="A470" s="245">
        <v>68</v>
      </c>
      <c r="B470" s="246" t="s">
        <v>542</v>
      </c>
      <c r="C470" s="247">
        <f t="shared" si="110"/>
        <v>1550584.12</v>
      </c>
      <c r="D470" s="247">
        <f t="shared" si="111"/>
        <v>1550584.12</v>
      </c>
      <c r="E470" s="247">
        <v>0</v>
      </c>
      <c r="F470" s="247">
        <v>0</v>
      </c>
      <c r="G470" s="247">
        <v>747145.03</v>
      </c>
      <c r="H470" s="247">
        <v>803439.09</v>
      </c>
      <c r="I470" s="247">
        <v>0</v>
      </c>
      <c r="J470" s="249">
        <v>0</v>
      </c>
      <c r="K470" s="247">
        <v>0</v>
      </c>
      <c r="L470" s="247">
        <v>0</v>
      </c>
      <c r="M470" s="247">
        <v>0</v>
      </c>
      <c r="N470" s="247">
        <v>0</v>
      </c>
      <c r="O470" s="247">
        <v>0</v>
      </c>
      <c r="P470" s="247">
        <v>0</v>
      </c>
      <c r="Q470" s="247">
        <v>0</v>
      </c>
      <c r="R470" s="247">
        <v>0</v>
      </c>
      <c r="S470" s="247">
        <v>0</v>
      </c>
      <c r="T470" s="247">
        <v>0</v>
      </c>
      <c r="U470" s="254"/>
      <c r="V470" s="254"/>
      <c r="W470" s="254"/>
      <c r="X470" s="254"/>
      <c r="Y470" s="254"/>
      <c r="Z470" s="254"/>
      <c r="AA470" s="254"/>
      <c r="AB470" s="254"/>
      <c r="AC470" s="254"/>
      <c r="AD470" s="254"/>
      <c r="AE470" s="254"/>
      <c r="AF470" s="254"/>
      <c r="AG470" s="254"/>
      <c r="AH470" s="254"/>
      <c r="AI470" s="254"/>
      <c r="AJ470" s="254"/>
      <c r="AK470" s="254"/>
      <c r="AL470" s="254"/>
      <c r="AM470" s="254"/>
      <c r="AN470" s="254"/>
      <c r="AO470" s="254"/>
      <c r="AP470" s="254"/>
      <c r="AQ470" s="254"/>
      <c r="AR470" s="255"/>
    </row>
    <row r="471" spans="1:44" s="48" customFormat="1" ht="22.5" customHeight="1" x14ac:dyDescent="0.25">
      <c r="A471" s="245">
        <v>69</v>
      </c>
      <c r="B471" s="246" t="s">
        <v>543</v>
      </c>
      <c r="C471" s="247">
        <f t="shared" si="110"/>
        <v>3259758.05</v>
      </c>
      <c r="D471" s="247">
        <f t="shared" si="111"/>
        <v>3259758.05</v>
      </c>
      <c r="E471" s="247">
        <v>0</v>
      </c>
      <c r="F471" s="247">
        <v>3259758.05</v>
      </c>
      <c r="G471" s="247">
        <v>0</v>
      </c>
      <c r="H471" s="247">
        <v>0</v>
      </c>
      <c r="I471" s="247">
        <v>0</v>
      </c>
      <c r="J471" s="249">
        <v>0</v>
      </c>
      <c r="K471" s="247">
        <v>0</v>
      </c>
      <c r="L471" s="247">
        <v>0</v>
      </c>
      <c r="M471" s="247">
        <v>0</v>
      </c>
      <c r="N471" s="247">
        <v>0</v>
      </c>
      <c r="O471" s="247">
        <v>0</v>
      </c>
      <c r="P471" s="247">
        <v>0</v>
      </c>
      <c r="Q471" s="247">
        <v>0</v>
      </c>
      <c r="R471" s="247">
        <v>0</v>
      </c>
      <c r="S471" s="247">
        <v>0</v>
      </c>
      <c r="T471" s="247">
        <v>0</v>
      </c>
      <c r="U471" s="254"/>
      <c r="V471" s="254"/>
      <c r="W471" s="254"/>
      <c r="X471" s="254"/>
      <c r="Y471" s="254"/>
      <c r="Z471" s="254"/>
      <c r="AA471" s="254"/>
      <c r="AB471" s="254"/>
      <c r="AC471" s="254"/>
      <c r="AD471" s="254"/>
      <c r="AE471" s="254"/>
      <c r="AF471" s="254"/>
      <c r="AG471" s="254"/>
      <c r="AH471" s="254"/>
      <c r="AI471" s="254"/>
      <c r="AJ471" s="254"/>
      <c r="AK471" s="254"/>
      <c r="AL471" s="254"/>
      <c r="AM471" s="254"/>
      <c r="AN471" s="254"/>
      <c r="AO471" s="254"/>
      <c r="AP471" s="254"/>
      <c r="AQ471" s="254"/>
      <c r="AR471" s="255"/>
    </row>
    <row r="472" spans="1:44" s="48" customFormat="1" ht="22.5" customHeight="1" x14ac:dyDescent="0.25">
      <c r="A472" s="245">
        <v>70</v>
      </c>
      <c r="B472" s="246" t="s">
        <v>544</v>
      </c>
      <c r="C472" s="247">
        <f t="shared" si="110"/>
        <v>2088069.01</v>
      </c>
      <c r="D472" s="247">
        <f t="shared" si="111"/>
        <v>2088069.01</v>
      </c>
      <c r="E472" s="247">
        <v>0</v>
      </c>
      <c r="F472" s="247">
        <v>0</v>
      </c>
      <c r="G472" s="247">
        <v>1041636.89</v>
      </c>
      <c r="H472" s="247">
        <v>1046432.12</v>
      </c>
      <c r="I472" s="247">
        <v>0</v>
      </c>
      <c r="J472" s="249">
        <v>0</v>
      </c>
      <c r="K472" s="247">
        <v>0</v>
      </c>
      <c r="L472" s="247">
        <v>0</v>
      </c>
      <c r="M472" s="247">
        <v>0</v>
      </c>
      <c r="N472" s="247">
        <v>0</v>
      </c>
      <c r="O472" s="247">
        <v>0</v>
      </c>
      <c r="P472" s="247">
        <v>0</v>
      </c>
      <c r="Q472" s="247">
        <v>0</v>
      </c>
      <c r="R472" s="247">
        <v>0</v>
      </c>
      <c r="S472" s="247">
        <v>0</v>
      </c>
      <c r="T472" s="247">
        <v>0</v>
      </c>
      <c r="U472" s="254"/>
      <c r="V472" s="254"/>
      <c r="W472" s="254"/>
      <c r="X472" s="254"/>
      <c r="Y472" s="254"/>
      <c r="Z472" s="254"/>
      <c r="AA472" s="254"/>
      <c r="AB472" s="254"/>
      <c r="AC472" s="254"/>
      <c r="AD472" s="254"/>
      <c r="AE472" s="254"/>
      <c r="AF472" s="254"/>
      <c r="AG472" s="254"/>
      <c r="AH472" s="254"/>
      <c r="AI472" s="254"/>
      <c r="AJ472" s="254"/>
      <c r="AK472" s="254"/>
      <c r="AL472" s="254"/>
      <c r="AM472" s="254"/>
      <c r="AN472" s="254"/>
      <c r="AO472" s="254"/>
      <c r="AP472" s="254"/>
      <c r="AQ472" s="254"/>
      <c r="AR472" s="255"/>
    </row>
    <row r="473" spans="1:44" s="48" customFormat="1" ht="22.5" customHeight="1" x14ac:dyDescent="0.25">
      <c r="A473" s="245">
        <v>71</v>
      </c>
      <c r="B473" s="246" t="s">
        <v>1372</v>
      </c>
      <c r="C473" s="247">
        <f t="shared" si="110"/>
        <v>314314.82</v>
      </c>
      <c r="D473" s="247">
        <f t="shared" si="111"/>
        <v>0</v>
      </c>
      <c r="E473" s="247">
        <v>0</v>
      </c>
      <c r="F473" s="247">
        <v>0</v>
      </c>
      <c r="G473" s="247">
        <v>0</v>
      </c>
      <c r="H473" s="247">
        <v>0</v>
      </c>
      <c r="I473" s="247">
        <v>0</v>
      </c>
      <c r="J473" s="249">
        <v>0</v>
      </c>
      <c r="K473" s="247">
        <v>0</v>
      </c>
      <c r="L473" s="247">
        <v>0</v>
      </c>
      <c r="M473" s="247">
        <v>0</v>
      </c>
      <c r="N473" s="247">
        <v>0</v>
      </c>
      <c r="O473" s="247">
        <v>0</v>
      </c>
      <c r="P473" s="247">
        <v>314314.82</v>
      </c>
      <c r="Q473" s="247">
        <v>0</v>
      </c>
      <c r="R473" s="247">
        <v>0</v>
      </c>
      <c r="S473" s="247">
        <v>0</v>
      </c>
      <c r="T473" s="247">
        <v>0</v>
      </c>
      <c r="U473" s="250"/>
      <c r="V473" s="250"/>
      <c r="W473" s="250"/>
      <c r="X473" s="250"/>
      <c r="Y473" s="250"/>
      <c r="Z473" s="250"/>
      <c r="AA473" s="250"/>
      <c r="AB473" s="250"/>
      <c r="AC473" s="250"/>
      <c r="AD473" s="250"/>
      <c r="AE473" s="250"/>
      <c r="AF473" s="250"/>
      <c r="AG473" s="250"/>
      <c r="AH473" s="250"/>
      <c r="AI473" s="250"/>
      <c r="AJ473" s="250"/>
      <c r="AK473" s="250"/>
      <c r="AL473" s="250"/>
      <c r="AM473" s="250"/>
      <c r="AN473" s="250"/>
      <c r="AO473" s="250"/>
      <c r="AP473" s="250"/>
      <c r="AQ473" s="250"/>
    </row>
    <row r="474" spans="1:44" s="48" customFormat="1" ht="22.5" customHeight="1" x14ac:dyDescent="0.25">
      <c r="A474" s="245">
        <v>72</v>
      </c>
      <c r="B474" s="246" t="s">
        <v>142</v>
      </c>
      <c r="C474" s="247">
        <f t="shared" si="110"/>
        <v>514888</v>
      </c>
      <c r="D474" s="247">
        <f t="shared" si="111"/>
        <v>0</v>
      </c>
      <c r="E474" s="247">
        <v>0</v>
      </c>
      <c r="F474" s="247">
        <v>0</v>
      </c>
      <c r="G474" s="247">
        <v>0</v>
      </c>
      <c r="H474" s="247">
        <v>0</v>
      </c>
      <c r="I474" s="247">
        <v>0</v>
      </c>
      <c r="J474" s="249">
        <v>0</v>
      </c>
      <c r="K474" s="247">
        <v>0</v>
      </c>
      <c r="L474" s="247">
        <v>0</v>
      </c>
      <c r="M474" s="247">
        <v>0</v>
      </c>
      <c r="N474" s="247">
        <v>514888</v>
      </c>
      <c r="O474" s="247">
        <v>0</v>
      </c>
      <c r="P474" s="247">
        <v>0</v>
      </c>
      <c r="Q474" s="247">
        <v>0</v>
      </c>
      <c r="R474" s="247">
        <v>0</v>
      </c>
      <c r="S474" s="247">
        <v>0</v>
      </c>
      <c r="T474" s="247">
        <v>0</v>
      </c>
      <c r="U474" s="254"/>
      <c r="V474" s="254"/>
      <c r="W474" s="254"/>
      <c r="X474" s="254"/>
      <c r="Y474" s="254"/>
      <c r="Z474" s="254"/>
      <c r="AA474" s="254"/>
      <c r="AB474" s="254"/>
      <c r="AC474" s="254"/>
      <c r="AD474" s="254"/>
      <c r="AE474" s="254"/>
      <c r="AF474" s="254"/>
      <c r="AG474" s="254"/>
      <c r="AH474" s="254"/>
      <c r="AI474" s="254"/>
      <c r="AJ474" s="254"/>
      <c r="AK474" s="254"/>
      <c r="AL474" s="254"/>
      <c r="AM474" s="254"/>
      <c r="AN474" s="254"/>
      <c r="AO474" s="254"/>
      <c r="AP474" s="254"/>
      <c r="AQ474" s="254"/>
      <c r="AR474" s="255"/>
    </row>
    <row r="475" spans="1:44" s="48" customFormat="1" ht="22.5" customHeight="1" x14ac:dyDescent="0.25">
      <c r="A475" s="245">
        <v>73</v>
      </c>
      <c r="B475" s="246" t="s">
        <v>546</v>
      </c>
      <c r="C475" s="247">
        <f t="shared" si="110"/>
        <v>2912373</v>
      </c>
      <c r="D475" s="247">
        <f t="shared" si="111"/>
        <v>2912373</v>
      </c>
      <c r="E475" s="247">
        <v>2912373</v>
      </c>
      <c r="F475" s="247">
        <v>0</v>
      </c>
      <c r="G475" s="247">
        <v>0</v>
      </c>
      <c r="H475" s="247">
        <v>0</v>
      </c>
      <c r="I475" s="247">
        <v>0</v>
      </c>
      <c r="J475" s="249">
        <v>0</v>
      </c>
      <c r="K475" s="247">
        <v>0</v>
      </c>
      <c r="L475" s="247">
        <v>0</v>
      </c>
      <c r="M475" s="247">
        <v>0</v>
      </c>
      <c r="N475" s="247">
        <v>0</v>
      </c>
      <c r="O475" s="247">
        <v>0</v>
      </c>
      <c r="P475" s="247">
        <v>0</v>
      </c>
      <c r="Q475" s="247">
        <v>0</v>
      </c>
      <c r="R475" s="247">
        <v>0</v>
      </c>
      <c r="S475" s="247">
        <v>0</v>
      </c>
      <c r="T475" s="247">
        <v>0</v>
      </c>
      <c r="U475" s="254"/>
      <c r="V475" s="254"/>
      <c r="W475" s="254"/>
      <c r="X475" s="254"/>
      <c r="Y475" s="254"/>
      <c r="Z475" s="254"/>
      <c r="AA475" s="254"/>
      <c r="AB475" s="254"/>
      <c r="AC475" s="254"/>
      <c r="AD475" s="254"/>
      <c r="AE475" s="254"/>
      <c r="AF475" s="254"/>
      <c r="AG475" s="254"/>
      <c r="AH475" s="254"/>
      <c r="AI475" s="254"/>
      <c r="AJ475" s="254"/>
      <c r="AK475" s="254"/>
      <c r="AL475" s="254"/>
      <c r="AM475" s="254"/>
      <c r="AN475" s="254"/>
      <c r="AO475" s="254"/>
      <c r="AP475" s="254"/>
      <c r="AQ475" s="254"/>
      <c r="AR475" s="255"/>
    </row>
    <row r="476" spans="1:44" s="48" customFormat="1" ht="22.5" customHeight="1" x14ac:dyDescent="0.25">
      <c r="A476" s="245">
        <v>74</v>
      </c>
      <c r="B476" s="246" t="s">
        <v>547</v>
      </c>
      <c r="C476" s="247">
        <f t="shared" si="110"/>
        <v>3151026</v>
      </c>
      <c r="D476" s="247">
        <f t="shared" si="111"/>
        <v>3151026</v>
      </c>
      <c r="E476" s="247">
        <v>3151026</v>
      </c>
      <c r="F476" s="247">
        <v>0</v>
      </c>
      <c r="G476" s="247">
        <v>0</v>
      </c>
      <c r="H476" s="247">
        <v>0</v>
      </c>
      <c r="I476" s="247">
        <v>0</v>
      </c>
      <c r="J476" s="249">
        <v>0</v>
      </c>
      <c r="K476" s="247">
        <v>0</v>
      </c>
      <c r="L476" s="247">
        <v>0</v>
      </c>
      <c r="M476" s="247">
        <v>0</v>
      </c>
      <c r="N476" s="247">
        <v>0</v>
      </c>
      <c r="O476" s="247">
        <v>0</v>
      </c>
      <c r="P476" s="247">
        <v>0</v>
      </c>
      <c r="Q476" s="247">
        <v>0</v>
      </c>
      <c r="R476" s="247">
        <v>0</v>
      </c>
      <c r="S476" s="247">
        <v>0</v>
      </c>
      <c r="T476" s="247">
        <v>0</v>
      </c>
      <c r="U476" s="254"/>
      <c r="V476" s="254"/>
      <c r="W476" s="254"/>
      <c r="X476" s="254"/>
      <c r="Y476" s="254"/>
      <c r="Z476" s="254"/>
      <c r="AA476" s="254"/>
      <c r="AB476" s="254"/>
      <c r="AC476" s="254"/>
      <c r="AD476" s="254"/>
      <c r="AE476" s="254"/>
      <c r="AF476" s="254"/>
      <c r="AG476" s="254"/>
      <c r="AH476" s="254"/>
      <c r="AI476" s="254"/>
      <c r="AJ476" s="254"/>
      <c r="AK476" s="254"/>
      <c r="AL476" s="254"/>
      <c r="AM476" s="254"/>
      <c r="AN476" s="254"/>
      <c r="AO476" s="254"/>
      <c r="AP476" s="254"/>
      <c r="AQ476" s="254"/>
      <c r="AR476" s="255"/>
    </row>
    <row r="477" spans="1:44" s="48" customFormat="1" ht="22.5" customHeight="1" x14ac:dyDescent="0.25">
      <c r="A477" s="245">
        <v>75</v>
      </c>
      <c r="B477" s="246" t="s">
        <v>548</v>
      </c>
      <c r="C477" s="247">
        <f t="shared" si="110"/>
        <v>1699667.4</v>
      </c>
      <c r="D477" s="247">
        <f t="shared" si="111"/>
        <v>1699667.4</v>
      </c>
      <c r="E477" s="247">
        <v>1699667.4</v>
      </c>
      <c r="F477" s="247">
        <v>0</v>
      </c>
      <c r="G477" s="247">
        <v>0</v>
      </c>
      <c r="H477" s="247">
        <v>0</v>
      </c>
      <c r="I477" s="247">
        <v>0</v>
      </c>
      <c r="J477" s="249">
        <v>0</v>
      </c>
      <c r="K477" s="247">
        <v>0</v>
      </c>
      <c r="L477" s="247">
        <v>0</v>
      </c>
      <c r="M477" s="247">
        <v>0</v>
      </c>
      <c r="N477" s="247">
        <v>0</v>
      </c>
      <c r="O477" s="247">
        <v>0</v>
      </c>
      <c r="P477" s="247">
        <v>0</v>
      </c>
      <c r="Q477" s="247">
        <v>0</v>
      </c>
      <c r="R477" s="247">
        <v>0</v>
      </c>
      <c r="S477" s="247">
        <v>0</v>
      </c>
      <c r="T477" s="247">
        <v>0</v>
      </c>
      <c r="U477" s="250"/>
      <c r="V477" s="250"/>
      <c r="W477" s="250"/>
      <c r="X477" s="250"/>
      <c r="Y477" s="250"/>
      <c r="Z477" s="250"/>
      <c r="AA477" s="250"/>
      <c r="AB477" s="250"/>
      <c r="AC477" s="250"/>
      <c r="AD477" s="250"/>
      <c r="AE477" s="250"/>
      <c r="AF477" s="250"/>
      <c r="AG477" s="250"/>
      <c r="AH477" s="250"/>
      <c r="AI477" s="250"/>
      <c r="AJ477" s="250"/>
      <c r="AK477" s="250"/>
      <c r="AL477" s="250"/>
      <c r="AM477" s="250"/>
      <c r="AN477" s="250"/>
      <c r="AO477" s="250"/>
      <c r="AP477" s="250"/>
      <c r="AQ477" s="250"/>
    </row>
    <row r="478" spans="1:44" s="48" customFormat="1" ht="22.5" customHeight="1" x14ac:dyDescent="0.25">
      <c r="A478" s="245">
        <v>76</v>
      </c>
      <c r="B478" s="246" t="s">
        <v>143</v>
      </c>
      <c r="C478" s="247">
        <f t="shared" si="110"/>
        <v>3063106.8</v>
      </c>
      <c r="D478" s="247">
        <f t="shared" si="111"/>
        <v>3063106.8</v>
      </c>
      <c r="E478" s="247">
        <v>0</v>
      </c>
      <c r="F478" s="247">
        <v>3063106.8</v>
      </c>
      <c r="G478" s="247">
        <v>0</v>
      </c>
      <c r="H478" s="247">
        <v>0</v>
      </c>
      <c r="I478" s="247">
        <v>0</v>
      </c>
      <c r="J478" s="249">
        <v>0</v>
      </c>
      <c r="K478" s="247">
        <v>0</v>
      </c>
      <c r="L478" s="247">
        <v>0</v>
      </c>
      <c r="M478" s="247">
        <v>0</v>
      </c>
      <c r="N478" s="247">
        <v>0</v>
      </c>
      <c r="O478" s="247">
        <v>0</v>
      </c>
      <c r="P478" s="247">
        <v>0</v>
      </c>
      <c r="Q478" s="247">
        <v>0</v>
      </c>
      <c r="R478" s="247">
        <v>0</v>
      </c>
      <c r="S478" s="247">
        <v>0</v>
      </c>
      <c r="T478" s="247">
        <v>0</v>
      </c>
      <c r="U478" s="250"/>
      <c r="V478" s="250"/>
      <c r="W478" s="250"/>
      <c r="X478" s="250"/>
      <c r="Y478" s="250"/>
      <c r="Z478" s="250"/>
      <c r="AA478" s="250"/>
      <c r="AB478" s="250"/>
      <c r="AC478" s="250"/>
      <c r="AD478" s="250"/>
      <c r="AE478" s="250"/>
      <c r="AF478" s="250"/>
      <c r="AG478" s="250"/>
      <c r="AH478" s="250"/>
      <c r="AI478" s="250"/>
      <c r="AJ478" s="250"/>
      <c r="AK478" s="250"/>
      <c r="AL478" s="250"/>
      <c r="AM478" s="250"/>
      <c r="AN478" s="250"/>
      <c r="AO478" s="250"/>
      <c r="AP478" s="250"/>
      <c r="AQ478" s="250"/>
    </row>
    <row r="479" spans="1:44" s="48" customFormat="1" ht="22.5" customHeight="1" x14ac:dyDescent="0.25">
      <c r="A479" s="245">
        <v>77</v>
      </c>
      <c r="B479" s="258" t="s">
        <v>1373</v>
      </c>
      <c r="C479" s="247">
        <f t="shared" si="110"/>
        <v>9549543.040000001</v>
      </c>
      <c r="D479" s="247">
        <f t="shared" si="111"/>
        <v>523467.6</v>
      </c>
      <c r="E479" s="253">
        <v>0</v>
      </c>
      <c r="F479" s="253">
        <v>0</v>
      </c>
      <c r="G479" s="253">
        <v>0</v>
      </c>
      <c r="H479" s="253">
        <v>523467.6</v>
      </c>
      <c r="I479" s="253">
        <v>0</v>
      </c>
      <c r="J479" s="259">
        <v>0</v>
      </c>
      <c r="K479" s="253">
        <v>0</v>
      </c>
      <c r="L479" s="253">
        <v>0</v>
      </c>
      <c r="M479" s="253">
        <v>0</v>
      </c>
      <c r="N479" s="253">
        <v>0</v>
      </c>
      <c r="O479" s="253">
        <v>0</v>
      </c>
      <c r="P479" s="253">
        <v>283665.03999999998</v>
      </c>
      <c r="Q479" s="253">
        <v>0</v>
      </c>
      <c r="R479" s="253">
        <v>0</v>
      </c>
      <c r="S479" s="253">
        <v>8742410.4000000004</v>
      </c>
      <c r="T479" s="253">
        <v>0</v>
      </c>
      <c r="U479" s="250"/>
      <c r="V479" s="250"/>
      <c r="W479" s="250"/>
      <c r="X479" s="250"/>
      <c r="Y479" s="250"/>
      <c r="Z479" s="250"/>
      <c r="AA479" s="250"/>
      <c r="AB479" s="250"/>
      <c r="AC479" s="250"/>
      <c r="AD479" s="250"/>
      <c r="AE479" s="250"/>
      <c r="AF479" s="250"/>
      <c r="AG479" s="250"/>
      <c r="AH479" s="250"/>
      <c r="AI479" s="250"/>
      <c r="AJ479" s="250"/>
      <c r="AK479" s="250"/>
      <c r="AL479" s="250"/>
      <c r="AM479" s="250"/>
      <c r="AN479" s="250"/>
      <c r="AO479" s="250"/>
      <c r="AP479" s="250"/>
      <c r="AQ479" s="250"/>
    </row>
    <row r="480" spans="1:44" s="48" customFormat="1" ht="22.5" customHeight="1" x14ac:dyDescent="0.25">
      <c r="A480" s="245">
        <v>78</v>
      </c>
      <c r="B480" s="246" t="s">
        <v>1224</v>
      </c>
      <c r="C480" s="247">
        <f t="shared" si="110"/>
        <v>3897017.92</v>
      </c>
      <c r="D480" s="247">
        <f t="shared" si="111"/>
        <v>0</v>
      </c>
      <c r="E480" s="247">
        <v>0</v>
      </c>
      <c r="F480" s="247">
        <v>0</v>
      </c>
      <c r="G480" s="247">
        <v>0</v>
      </c>
      <c r="H480" s="247">
        <v>0</v>
      </c>
      <c r="I480" s="247">
        <v>0</v>
      </c>
      <c r="J480" s="249">
        <v>0</v>
      </c>
      <c r="K480" s="247">
        <v>0</v>
      </c>
      <c r="L480" s="247">
        <v>0</v>
      </c>
      <c r="M480" s="247">
        <v>0</v>
      </c>
      <c r="N480" s="247">
        <v>0</v>
      </c>
      <c r="O480" s="247">
        <v>0</v>
      </c>
      <c r="P480" s="247">
        <v>321506.02</v>
      </c>
      <c r="Q480" s="247">
        <v>0</v>
      </c>
      <c r="R480" s="247">
        <v>0</v>
      </c>
      <c r="S480" s="247">
        <v>3575511.9</v>
      </c>
      <c r="T480" s="247">
        <v>0</v>
      </c>
      <c r="U480" s="250"/>
      <c r="V480" s="250"/>
      <c r="W480" s="250"/>
      <c r="X480" s="250"/>
      <c r="Y480" s="250"/>
      <c r="Z480" s="250"/>
      <c r="AA480" s="250"/>
      <c r="AB480" s="250"/>
      <c r="AC480" s="250"/>
      <c r="AD480" s="250"/>
      <c r="AE480" s="250"/>
      <c r="AF480" s="250"/>
      <c r="AG480" s="250"/>
      <c r="AH480" s="250"/>
      <c r="AI480" s="250"/>
      <c r="AJ480" s="250"/>
      <c r="AK480" s="250"/>
      <c r="AL480" s="250"/>
      <c r="AM480" s="250"/>
      <c r="AN480" s="250"/>
      <c r="AO480" s="250"/>
      <c r="AP480" s="250"/>
      <c r="AQ480" s="250"/>
    </row>
    <row r="481" spans="1:43" s="48" customFormat="1" ht="22.5" customHeight="1" x14ac:dyDescent="0.25">
      <c r="A481" s="245">
        <v>79</v>
      </c>
      <c r="B481" s="246" t="s">
        <v>151</v>
      </c>
      <c r="C481" s="247">
        <f t="shared" si="110"/>
        <v>2425939.2000000002</v>
      </c>
      <c r="D481" s="247">
        <f t="shared" si="111"/>
        <v>2425939.2000000002</v>
      </c>
      <c r="E481" s="247">
        <v>0</v>
      </c>
      <c r="F481" s="247">
        <v>2425939.2000000002</v>
      </c>
      <c r="G481" s="247">
        <v>0</v>
      </c>
      <c r="H481" s="247">
        <v>0</v>
      </c>
      <c r="I481" s="247">
        <v>0</v>
      </c>
      <c r="J481" s="249">
        <v>0</v>
      </c>
      <c r="K481" s="247">
        <v>0</v>
      </c>
      <c r="L481" s="247">
        <v>0</v>
      </c>
      <c r="M481" s="247">
        <v>0</v>
      </c>
      <c r="N481" s="247">
        <v>0</v>
      </c>
      <c r="O481" s="247">
        <v>0</v>
      </c>
      <c r="P481" s="247">
        <v>0</v>
      </c>
      <c r="Q481" s="247">
        <v>0</v>
      </c>
      <c r="R481" s="247">
        <v>0</v>
      </c>
      <c r="S481" s="247">
        <v>0</v>
      </c>
      <c r="T481" s="247">
        <v>0</v>
      </c>
      <c r="U481" s="250"/>
      <c r="V481" s="250"/>
      <c r="W481" s="250"/>
      <c r="X481" s="250"/>
      <c r="Y481" s="250"/>
      <c r="Z481" s="250"/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0"/>
      <c r="AL481" s="250"/>
      <c r="AM481" s="250"/>
      <c r="AN481" s="250"/>
      <c r="AO481" s="250"/>
      <c r="AP481" s="250"/>
      <c r="AQ481" s="250"/>
    </row>
    <row r="482" spans="1:43" s="48" customFormat="1" ht="22.5" customHeight="1" x14ac:dyDescent="0.25">
      <c r="A482" s="245">
        <v>80</v>
      </c>
      <c r="B482" s="246" t="s">
        <v>550</v>
      </c>
      <c r="C482" s="247">
        <f t="shared" si="110"/>
        <v>5162532.96</v>
      </c>
      <c r="D482" s="247">
        <f t="shared" si="111"/>
        <v>5162532.96</v>
      </c>
      <c r="E482" s="247">
        <v>3186738.4</v>
      </c>
      <c r="F482" s="247">
        <v>290868.76</v>
      </c>
      <c r="G482" s="247">
        <v>0</v>
      </c>
      <c r="H482" s="247">
        <v>337744</v>
      </c>
      <c r="I482" s="247">
        <v>1347181.8</v>
      </c>
      <c r="J482" s="249">
        <v>0</v>
      </c>
      <c r="K482" s="247">
        <v>0</v>
      </c>
      <c r="L482" s="247">
        <v>0</v>
      </c>
      <c r="M482" s="247">
        <v>0</v>
      </c>
      <c r="N482" s="247">
        <v>0</v>
      </c>
      <c r="O482" s="247">
        <v>0</v>
      </c>
      <c r="P482" s="247">
        <v>0</v>
      </c>
      <c r="Q482" s="247">
        <v>0</v>
      </c>
      <c r="R482" s="247">
        <v>0</v>
      </c>
      <c r="S482" s="247">
        <v>0</v>
      </c>
      <c r="T482" s="247">
        <v>0</v>
      </c>
      <c r="U482" s="250"/>
      <c r="V482" s="250"/>
      <c r="W482" s="250"/>
      <c r="X482" s="250"/>
      <c r="Y482" s="250"/>
      <c r="Z482" s="250"/>
      <c r="AA482" s="250"/>
      <c r="AB482" s="250"/>
      <c r="AC482" s="250"/>
      <c r="AD482" s="250"/>
      <c r="AE482" s="250"/>
      <c r="AF482" s="250"/>
      <c r="AG482" s="250"/>
      <c r="AH482" s="250"/>
      <c r="AI482" s="250"/>
      <c r="AJ482" s="250"/>
      <c r="AK482" s="250"/>
      <c r="AL482" s="250"/>
      <c r="AM482" s="250"/>
      <c r="AN482" s="250"/>
      <c r="AO482" s="250"/>
      <c r="AP482" s="250"/>
      <c r="AQ482" s="250"/>
    </row>
    <row r="483" spans="1:43" s="48" customFormat="1" ht="22.5" customHeight="1" x14ac:dyDescent="0.25">
      <c r="A483" s="245">
        <v>81</v>
      </c>
      <c r="B483" s="246" t="s">
        <v>551</v>
      </c>
      <c r="C483" s="247">
        <f t="shared" si="110"/>
        <v>10590316.800000001</v>
      </c>
      <c r="D483" s="247">
        <f t="shared" si="111"/>
        <v>0</v>
      </c>
      <c r="E483" s="247">
        <v>0</v>
      </c>
      <c r="F483" s="247">
        <v>0</v>
      </c>
      <c r="G483" s="247">
        <v>0</v>
      </c>
      <c r="H483" s="247">
        <v>0</v>
      </c>
      <c r="I483" s="247">
        <v>0</v>
      </c>
      <c r="J483" s="249">
        <v>0</v>
      </c>
      <c r="K483" s="247">
        <v>0</v>
      </c>
      <c r="L483" s="247">
        <v>0</v>
      </c>
      <c r="M483" s="247">
        <v>0</v>
      </c>
      <c r="N483" s="247">
        <v>10590316.800000001</v>
      </c>
      <c r="O483" s="247">
        <v>0</v>
      </c>
      <c r="P483" s="247">
        <v>0</v>
      </c>
      <c r="Q483" s="247">
        <v>0</v>
      </c>
      <c r="R483" s="247">
        <v>0</v>
      </c>
      <c r="S483" s="247">
        <v>0</v>
      </c>
      <c r="T483" s="247">
        <v>0</v>
      </c>
      <c r="U483" s="250"/>
      <c r="V483" s="250"/>
      <c r="W483" s="250"/>
      <c r="X483" s="250"/>
      <c r="Y483" s="250"/>
      <c r="Z483" s="250"/>
      <c r="AA483" s="250"/>
      <c r="AB483" s="250"/>
      <c r="AC483" s="250"/>
      <c r="AD483" s="250"/>
      <c r="AE483" s="250"/>
      <c r="AF483" s="250"/>
      <c r="AG483" s="250"/>
      <c r="AH483" s="250"/>
      <c r="AI483" s="250"/>
      <c r="AJ483" s="250"/>
      <c r="AK483" s="250"/>
      <c r="AL483" s="250"/>
      <c r="AM483" s="250"/>
      <c r="AN483" s="250"/>
      <c r="AO483" s="250"/>
      <c r="AP483" s="250"/>
      <c r="AQ483" s="250"/>
    </row>
    <row r="484" spans="1:43" s="48" customFormat="1" ht="24" customHeight="1" x14ac:dyDescent="0.25">
      <c r="A484" s="245">
        <v>82</v>
      </c>
      <c r="B484" s="246" t="s">
        <v>160</v>
      </c>
      <c r="C484" s="247">
        <f t="shared" si="110"/>
        <v>11072701.050000001</v>
      </c>
      <c r="D484" s="247">
        <f t="shared" si="111"/>
        <v>0</v>
      </c>
      <c r="E484" s="247">
        <v>0</v>
      </c>
      <c r="F484" s="247">
        <v>0</v>
      </c>
      <c r="G484" s="247">
        <v>0</v>
      </c>
      <c r="H484" s="247">
        <v>0</v>
      </c>
      <c r="I484" s="247">
        <v>0</v>
      </c>
      <c r="J484" s="249">
        <v>0</v>
      </c>
      <c r="K484" s="247">
        <v>0</v>
      </c>
      <c r="L484" s="247">
        <v>11072701.050000001</v>
      </c>
      <c r="M484" s="247">
        <v>0</v>
      </c>
      <c r="N484" s="247">
        <v>0</v>
      </c>
      <c r="O484" s="247">
        <v>0</v>
      </c>
      <c r="P484" s="247">
        <v>0</v>
      </c>
      <c r="Q484" s="247">
        <v>0</v>
      </c>
      <c r="R484" s="247">
        <v>0</v>
      </c>
      <c r="S484" s="247">
        <v>0</v>
      </c>
      <c r="T484" s="247">
        <v>0</v>
      </c>
      <c r="U484" s="250"/>
      <c r="V484" s="250"/>
      <c r="W484" s="250"/>
      <c r="X484" s="250"/>
      <c r="Y484" s="250"/>
      <c r="Z484" s="250"/>
      <c r="AA484" s="250"/>
      <c r="AB484" s="250"/>
      <c r="AC484" s="250"/>
      <c r="AD484" s="250"/>
      <c r="AE484" s="250"/>
      <c r="AF484" s="250"/>
      <c r="AG484" s="250"/>
      <c r="AH484" s="250"/>
      <c r="AI484" s="250"/>
      <c r="AJ484" s="250"/>
      <c r="AK484" s="250"/>
      <c r="AL484" s="250"/>
      <c r="AM484" s="250"/>
      <c r="AN484" s="250"/>
      <c r="AO484" s="250"/>
      <c r="AP484" s="250"/>
      <c r="AQ484" s="250"/>
    </row>
    <row r="485" spans="1:43" s="48" customFormat="1" ht="22.5" customHeight="1" x14ac:dyDescent="0.25">
      <c r="A485" s="245">
        <v>83</v>
      </c>
      <c r="B485" s="246" t="s">
        <v>163</v>
      </c>
      <c r="C485" s="247">
        <f t="shared" si="110"/>
        <v>7927377.5999999996</v>
      </c>
      <c r="D485" s="247">
        <f t="shared" si="111"/>
        <v>0</v>
      </c>
      <c r="E485" s="247">
        <v>0</v>
      </c>
      <c r="F485" s="247">
        <v>0</v>
      </c>
      <c r="G485" s="247">
        <v>0</v>
      </c>
      <c r="H485" s="247">
        <v>0</v>
      </c>
      <c r="I485" s="247">
        <v>0</v>
      </c>
      <c r="J485" s="249">
        <v>0</v>
      </c>
      <c r="K485" s="247">
        <v>0</v>
      </c>
      <c r="L485" s="247">
        <v>0</v>
      </c>
      <c r="M485" s="247">
        <v>0</v>
      </c>
      <c r="N485" s="247">
        <v>7927377.5999999996</v>
      </c>
      <c r="O485" s="247">
        <v>0</v>
      </c>
      <c r="P485" s="247">
        <v>0</v>
      </c>
      <c r="Q485" s="247">
        <v>0</v>
      </c>
      <c r="R485" s="247">
        <v>0</v>
      </c>
      <c r="S485" s="247">
        <v>0</v>
      </c>
      <c r="T485" s="247">
        <v>0</v>
      </c>
      <c r="U485" s="250"/>
      <c r="V485" s="250"/>
      <c r="W485" s="250"/>
      <c r="X485" s="250"/>
      <c r="Y485" s="250"/>
      <c r="Z485" s="250"/>
      <c r="AA485" s="250"/>
      <c r="AB485" s="250"/>
      <c r="AC485" s="250"/>
      <c r="AD485" s="250"/>
      <c r="AE485" s="250"/>
      <c r="AF485" s="250"/>
      <c r="AG485" s="250"/>
      <c r="AH485" s="250"/>
      <c r="AI485" s="250"/>
      <c r="AJ485" s="250"/>
      <c r="AK485" s="250"/>
      <c r="AL485" s="250"/>
      <c r="AM485" s="250"/>
      <c r="AN485" s="250"/>
      <c r="AO485" s="250"/>
      <c r="AP485" s="250"/>
      <c r="AQ485" s="250"/>
    </row>
    <row r="486" spans="1:43" s="48" customFormat="1" ht="21.75" customHeight="1" x14ac:dyDescent="0.25">
      <c r="A486" s="245">
        <v>84</v>
      </c>
      <c r="B486" s="246" t="s">
        <v>1374</v>
      </c>
      <c r="C486" s="247">
        <f t="shared" si="110"/>
        <v>98195.76</v>
      </c>
      <c r="D486" s="247">
        <f t="shared" si="111"/>
        <v>0</v>
      </c>
      <c r="E486" s="247">
        <v>0</v>
      </c>
      <c r="F486" s="247">
        <v>0</v>
      </c>
      <c r="G486" s="247">
        <v>0</v>
      </c>
      <c r="H486" s="247">
        <v>0</v>
      </c>
      <c r="I486" s="247">
        <v>0</v>
      </c>
      <c r="J486" s="249">
        <v>0</v>
      </c>
      <c r="K486" s="247">
        <v>0</v>
      </c>
      <c r="L486" s="247">
        <v>0</v>
      </c>
      <c r="M486" s="247">
        <v>0</v>
      </c>
      <c r="N486" s="247">
        <v>0</v>
      </c>
      <c r="O486" s="247">
        <v>0</v>
      </c>
      <c r="P486" s="247">
        <v>98195.76</v>
      </c>
      <c r="Q486" s="247">
        <v>0</v>
      </c>
      <c r="R486" s="247">
        <v>0</v>
      </c>
      <c r="S486" s="247">
        <v>0</v>
      </c>
      <c r="T486" s="247">
        <v>0</v>
      </c>
      <c r="U486" s="250"/>
      <c r="V486" s="250"/>
      <c r="W486" s="250"/>
      <c r="X486" s="250"/>
      <c r="Y486" s="250"/>
      <c r="Z486" s="250"/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0"/>
      <c r="AL486" s="250"/>
      <c r="AM486" s="250"/>
      <c r="AN486" s="250"/>
      <c r="AO486" s="250"/>
      <c r="AP486" s="250"/>
      <c r="AQ486" s="250"/>
    </row>
    <row r="487" spans="1:43" s="48" customFormat="1" ht="21.75" customHeight="1" x14ac:dyDescent="0.25">
      <c r="A487" s="245">
        <v>85</v>
      </c>
      <c r="B487" s="246" t="s">
        <v>1375</v>
      </c>
      <c r="C487" s="247">
        <f t="shared" si="110"/>
        <v>3175138.6</v>
      </c>
      <c r="D487" s="247">
        <f t="shared" si="111"/>
        <v>0</v>
      </c>
      <c r="E487" s="247">
        <v>0</v>
      </c>
      <c r="F487" s="247">
        <v>0</v>
      </c>
      <c r="G487" s="247">
        <v>0</v>
      </c>
      <c r="H487" s="247">
        <v>0</v>
      </c>
      <c r="I487" s="247">
        <v>0</v>
      </c>
      <c r="J487" s="249">
        <v>0</v>
      </c>
      <c r="K487" s="247">
        <v>0</v>
      </c>
      <c r="L487" s="247">
        <v>0</v>
      </c>
      <c r="M487" s="247">
        <v>0</v>
      </c>
      <c r="N487" s="247">
        <v>3053093.71</v>
      </c>
      <c r="O487" s="247">
        <v>0</v>
      </c>
      <c r="P487" s="247">
        <v>122044.89</v>
      </c>
      <c r="Q487" s="247">
        <v>0</v>
      </c>
      <c r="R487" s="247">
        <v>0</v>
      </c>
      <c r="S487" s="247">
        <v>0</v>
      </c>
      <c r="T487" s="247">
        <v>0</v>
      </c>
      <c r="U487" s="250"/>
      <c r="V487" s="250"/>
      <c r="W487" s="250"/>
      <c r="X487" s="250"/>
      <c r="Y487" s="250"/>
      <c r="Z487" s="250"/>
      <c r="AA487" s="250"/>
      <c r="AB487" s="250"/>
      <c r="AC487" s="250"/>
      <c r="AD487" s="250"/>
      <c r="AE487" s="250"/>
      <c r="AF487" s="250"/>
      <c r="AG487" s="250"/>
      <c r="AH487" s="250"/>
      <c r="AI487" s="250"/>
      <c r="AJ487" s="250"/>
      <c r="AK487" s="250"/>
      <c r="AL487" s="250"/>
      <c r="AM487" s="250"/>
      <c r="AN487" s="250"/>
      <c r="AO487" s="250"/>
      <c r="AP487" s="250"/>
      <c r="AQ487" s="250"/>
    </row>
    <row r="488" spans="1:43" s="48" customFormat="1" ht="22.5" customHeight="1" x14ac:dyDescent="0.25">
      <c r="A488" s="245">
        <v>86</v>
      </c>
      <c r="B488" s="246" t="s">
        <v>553</v>
      </c>
      <c r="C488" s="247">
        <f t="shared" si="110"/>
        <v>756081.6</v>
      </c>
      <c r="D488" s="247">
        <f t="shared" si="111"/>
        <v>0</v>
      </c>
      <c r="E488" s="247">
        <v>0</v>
      </c>
      <c r="F488" s="247">
        <v>0</v>
      </c>
      <c r="G488" s="247">
        <v>0</v>
      </c>
      <c r="H488" s="247">
        <v>0</v>
      </c>
      <c r="I488" s="247">
        <v>0</v>
      </c>
      <c r="J488" s="249">
        <v>0</v>
      </c>
      <c r="K488" s="247">
        <v>0</v>
      </c>
      <c r="L488" s="247">
        <v>0</v>
      </c>
      <c r="M488" s="247">
        <v>0</v>
      </c>
      <c r="N488" s="247">
        <v>756081.6</v>
      </c>
      <c r="O488" s="247">
        <v>0</v>
      </c>
      <c r="P488" s="247">
        <v>0</v>
      </c>
      <c r="Q488" s="247">
        <v>0</v>
      </c>
      <c r="R488" s="247">
        <v>0</v>
      </c>
      <c r="S488" s="247">
        <v>0</v>
      </c>
      <c r="T488" s="247">
        <v>0</v>
      </c>
      <c r="U488" s="250"/>
      <c r="V488" s="250"/>
      <c r="W488" s="250"/>
      <c r="X488" s="250"/>
      <c r="Y488" s="250"/>
      <c r="Z488" s="250"/>
      <c r="AA488" s="250"/>
      <c r="AB488" s="250"/>
      <c r="AC488" s="250"/>
      <c r="AD488" s="250"/>
      <c r="AE488" s="250"/>
      <c r="AF488" s="250"/>
      <c r="AG488" s="250"/>
      <c r="AH488" s="250"/>
      <c r="AI488" s="250"/>
      <c r="AJ488" s="250"/>
      <c r="AK488" s="250"/>
      <c r="AL488" s="250"/>
      <c r="AM488" s="250"/>
      <c r="AN488" s="250"/>
      <c r="AO488" s="250"/>
      <c r="AP488" s="250"/>
      <c r="AQ488" s="250"/>
    </row>
    <row r="489" spans="1:43" s="48" customFormat="1" ht="22.5" customHeight="1" x14ac:dyDescent="0.25">
      <c r="A489" s="245">
        <v>87</v>
      </c>
      <c r="B489" s="246" t="s">
        <v>1376</v>
      </c>
      <c r="C489" s="247">
        <f t="shared" si="110"/>
        <v>26401.72</v>
      </c>
      <c r="D489" s="247">
        <f t="shared" si="111"/>
        <v>0</v>
      </c>
      <c r="E489" s="247">
        <v>0</v>
      </c>
      <c r="F489" s="247">
        <v>0</v>
      </c>
      <c r="G489" s="247">
        <v>0</v>
      </c>
      <c r="H489" s="247">
        <v>0</v>
      </c>
      <c r="I489" s="247">
        <v>0</v>
      </c>
      <c r="J489" s="249">
        <v>0</v>
      </c>
      <c r="K489" s="247">
        <v>0</v>
      </c>
      <c r="L489" s="247">
        <v>0</v>
      </c>
      <c r="M489" s="247">
        <v>0</v>
      </c>
      <c r="N489" s="247">
        <v>0</v>
      </c>
      <c r="O489" s="247">
        <v>0</v>
      </c>
      <c r="P489" s="247">
        <v>26401.72</v>
      </c>
      <c r="Q489" s="247">
        <v>0</v>
      </c>
      <c r="R489" s="247">
        <v>0</v>
      </c>
      <c r="S489" s="247">
        <v>0</v>
      </c>
      <c r="T489" s="247">
        <v>0</v>
      </c>
      <c r="U489" s="250"/>
      <c r="V489" s="250"/>
      <c r="W489" s="250"/>
      <c r="X489" s="250"/>
      <c r="Y489" s="250"/>
      <c r="Z489" s="250"/>
      <c r="AA489" s="250"/>
      <c r="AB489" s="250"/>
      <c r="AC489" s="250"/>
      <c r="AD489" s="250"/>
      <c r="AE489" s="250"/>
      <c r="AF489" s="250"/>
      <c r="AG489" s="250"/>
      <c r="AH489" s="250"/>
      <c r="AI489" s="250"/>
      <c r="AJ489" s="250"/>
      <c r="AK489" s="250"/>
      <c r="AL489" s="250"/>
      <c r="AM489" s="250"/>
      <c r="AN489" s="250"/>
      <c r="AO489" s="250"/>
      <c r="AP489" s="250"/>
      <c r="AQ489" s="250"/>
    </row>
    <row r="490" spans="1:43" s="48" customFormat="1" ht="22.5" customHeight="1" x14ac:dyDescent="0.25">
      <c r="A490" s="245">
        <v>88</v>
      </c>
      <c r="B490" s="246" t="s">
        <v>176</v>
      </c>
      <c r="C490" s="247">
        <f t="shared" si="110"/>
        <v>138594</v>
      </c>
      <c r="D490" s="247">
        <f t="shared" si="111"/>
        <v>138594</v>
      </c>
      <c r="E490" s="247">
        <v>0</v>
      </c>
      <c r="F490" s="247">
        <v>99698.4</v>
      </c>
      <c r="G490" s="247">
        <v>0</v>
      </c>
      <c r="H490" s="247">
        <v>38895.599999999999</v>
      </c>
      <c r="I490" s="247">
        <v>0</v>
      </c>
      <c r="J490" s="249">
        <v>0</v>
      </c>
      <c r="K490" s="247">
        <v>0</v>
      </c>
      <c r="L490" s="247">
        <v>0</v>
      </c>
      <c r="M490" s="247">
        <v>0</v>
      </c>
      <c r="N490" s="247">
        <v>0</v>
      </c>
      <c r="O490" s="247">
        <v>0</v>
      </c>
      <c r="P490" s="247">
        <v>0</v>
      </c>
      <c r="Q490" s="247">
        <v>0</v>
      </c>
      <c r="R490" s="247">
        <v>0</v>
      </c>
      <c r="S490" s="247">
        <v>0</v>
      </c>
      <c r="T490" s="247">
        <v>0</v>
      </c>
      <c r="U490" s="250"/>
      <c r="V490" s="250"/>
      <c r="W490" s="250"/>
      <c r="X490" s="250"/>
      <c r="Y490" s="250"/>
      <c r="Z490" s="250"/>
      <c r="AA490" s="250"/>
      <c r="AB490" s="250"/>
      <c r="AC490" s="250"/>
      <c r="AD490" s="250"/>
      <c r="AE490" s="250"/>
      <c r="AF490" s="250"/>
      <c r="AG490" s="250"/>
      <c r="AH490" s="250"/>
      <c r="AI490" s="250"/>
      <c r="AJ490" s="250"/>
      <c r="AK490" s="250"/>
      <c r="AL490" s="250"/>
      <c r="AM490" s="250"/>
      <c r="AN490" s="250"/>
      <c r="AO490" s="250"/>
      <c r="AP490" s="250"/>
      <c r="AQ490" s="250"/>
    </row>
    <row r="491" spans="1:43" s="48" customFormat="1" ht="22.5" customHeight="1" x14ac:dyDescent="0.25">
      <c r="A491" s="245">
        <v>89</v>
      </c>
      <c r="B491" s="246" t="s">
        <v>181</v>
      </c>
      <c r="C491" s="247">
        <f t="shared" si="110"/>
        <v>748069.6</v>
      </c>
      <c r="D491" s="247">
        <f t="shared" si="111"/>
        <v>0</v>
      </c>
      <c r="E491" s="247">
        <v>0</v>
      </c>
      <c r="F491" s="247">
        <v>0</v>
      </c>
      <c r="G491" s="247">
        <v>0</v>
      </c>
      <c r="H491" s="247">
        <v>0</v>
      </c>
      <c r="I491" s="247">
        <v>0</v>
      </c>
      <c r="J491" s="249">
        <v>0</v>
      </c>
      <c r="K491" s="247">
        <v>0</v>
      </c>
      <c r="L491" s="247">
        <v>0</v>
      </c>
      <c r="M491" s="247">
        <v>0</v>
      </c>
      <c r="N491" s="247">
        <v>748069.6</v>
      </c>
      <c r="O491" s="247">
        <v>0</v>
      </c>
      <c r="P491" s="247">
        <v>0</v>
      </c>
      <c r="Q491" s="247">
        <v>0</v>
      </c>
      <c r="R491" s="247">
        <v>0</v>
      </c>
      <c r="S491" s="247">
        <v>0</v>
      </c>
      <c r="T491" s="247">
        <v>0</v>
      </c>
      <c r="U491" s="250"/>
      <c r="V491" s="250"/>
      <c r="W491" s="250"/>
      <c r="X491" s="250"/>
      <c r="Y491" s="250"/>
      <c r="Z491" s="250"/>
      <c r="AA491" s="250"/>
      <c r="AB491" s="250"/>
      <c r="AC491" s="250"/>
      <c r="AD491" s="250"/>
      <c r="AE491" s="250"/>
      <c r="AF491" s="250"/>
      <c r="AG491" s="250"/>
      <c r="AH491" s="250"/>
      <c r="AI491" s="250"/>
      <c r="AJ491" s="250"/>
      <c r="AK491" s="250"/>
      <c r="AL491" s="250"/>
      <c r="AM491" s="250"/>
      <c r="AN491" s="250"/>
      <c r="AO491" s="250"/>
      <c r="AP491" s="250"/>
      <c r="AQ491" s="250"/>
    </row>
    <row r="492" spans="1:43" s="48" customFormat="1" ht="22.5" customHeight="1" x14ac:dyDescent="0.25">
      <c r="A492" s="245">
        <v>90</v>
      </c>
      <c r="B492" s="246" t="s">
        <v>556</v>
      </c>
      <c r="C492" s="247">
        <f t="shared" si="110"/>
        <v>6642768</v>
      </c>
      <c r="D492" s="247">
        <f t="shared" si="111"/>
        <v>0</v>
      </c>
      <c r="E492" s="247">
        <v>0</v>
      </c>
      <c r="F492" s="247">
        <v>0</v>
      </c>
      <c r="G492" s="247">
        <v>0</v>
      </c>
      <c r="H492" s="247">
        <v>0</v>
      </c>
      <c r="I492" s="247">
        <v>0</v>
      </c>
      <c r="J492" s="249">
        <v>0</v>
      </c>
      <c r="K492" s="247">
        <v>0</v>
      </c>
      <c r="L492" s="247">
        <v>0</v>
      </c>
      <c r="M492" s="247">
        <v>0</v>
      </c>
      <c r="N492" s="247">
        <v>6642768</v>
      </c>
      <c r="O492" s="247">
        <v>0</v>
      </c>
      <c r="P492" s="247">
        <v>0</v>
      </c>
      <c r="Q492" s="247">
        <v>0</v>
      </c>
      <c r="R492" s="247">
        <v>0</v>
      </c>
      <c r="S492" s="247">
        <v>0</v>
      </c>
      <c r="T492" s="247">
        <v>0</v>
      </c>
      <c r="U492" s="250"/>
      <c r="V492" s="250"/>
      <c r="W492" s="250"/>
      <c r="X492" s="250"/>
      <c r="Y492" s="250"/>
      <c r="Z492" s="250"/>
      <c r="AA492" s="250"/>
      <c r="AB492" s="250"/>
      <c r="AC492" s="250"/>
      <c r="AD492" s="250"/>
      <c r="AE492" s="250"/>
      <c r="AF492" s="250"/>
      <c r="AG492" s="250"/>
      <c r="AH492" s="250"/>
      <c r="AI492" s="250"/>
      <c r="AJ492" s="250"/>
      <c r="AK492" s="250"/>
      <c r="AL492" s="250"/>
      <c r="AM492" s="250"/>
      <c r="AN492" s="250"/>
      <c r="AO492" s="250"/>
      <c r="AP492" s="250"/>
      <c r="AQ492" s="250"/>
    </row>
    <row r="493" spans="1:43" s="48" customFormat="1" ht="22.5" customHeight="1" x14ac:dyDescent="0.25">
      <c r="A493" s="245">
        <v>91</v>
      </c>
      <c r="B493" s="246" t="s">
        <v>186</v>
      </c>
      <c r="C493" s="247">
        <f t="shared" si="110"/>
        <v>4172631.88</v>
      </c>
      <c r="D493" s="247">
        <f t="shared" si="111"/>
        <v>0</v>
      </c>
      <c r="E493" s="247">
        <v>0</v>
      </c>
      <c r="F493" s="247">
        <v>0</v>
      </c>
      <c r="G493" s="247">
        <v>0</v>
      </c>
      <c r="H493" s="247">
        <v>0</v>
      </c>
      <c r="I493" s="247">
        <v>0</v>
      </c>
      <c r="J493" s="249">
        <v>0</v>
      </c>
      <c r="K493" s="247">
        <v>0</v>
      </c>
      <c r="L493" s="247">
        <v>4172631.88</v>
      </c>
      <c r="M493" s="247">
        <v>0</v>
      </c>
      <c r="N493" s="247">
        <v>0</v>
      </c>
      <c r="O493" s="247">
        <v>0</v>
      </c>
      <c r="P493" s="247">
        <v>0</v>
      </c>
      <c r="Q493" s="247">
        <v>0</v>
      </c>
      <c r="R493" s="247">
        <v>0</v>
      </c>
      <c r="S493" s="247">
        <v>0</v>
      </c>
      <c r="T493" s="247">
        <v>0</v>
      </c>
      <c r="U493" s="250"/>
      <c r="V493" s="250"/>
      <c r="W493" s="250"/>
      <c r="X493" s="250"/>
      <c r="Y493" s="250"/>
      <c r="Z493" s="250"/>
      <c r="AA493" s="250"/>
      <c r="AB493" s="250"/>
      <c r="AC493" s="250"/>
      <c r="AD493" s="250"/>
      <c r="AE493" s="250"/>
      <c r="AF493" s="250"/>
      <c r="AG493" s="250"/>
      <c r="AH493" s="250"/>
      <c r="AI493" s="250"/>
      <c r="AJ493" s="250"/>
      <c r="AK493" s="250"/>
      <c r="AL493" s="250"/>
      <c r="AM493" s="250"/>
      <c r="AN493" s="250"/>
      <c r="AO493" s="250"/>
      <c r="AP493" s="250"/>
      <c r="AQ493" s="250"/>
    </row>
    <row r="494" spans="1:43" s="48" customFormat="1" ht="22.5" customHeight="1" x14ac:dyDescent="0.25">
      <c r="A494" s="245">
        <v>92</v>
      </c>
      <c r="B494" s="246" t="s">
        <v>1377</v>
      </c>
      <c r="C494" s="247">
        <f t="shared" si="110"/>
        <v>298725.42</v>
      </c>
      <c r="D494" s="247">
        <f t="shared" si="111"/>
        <v>0</v>
      </c>
      <c r="E494" s="247">
        <v>0</v>
      </c>
      <c r="F494" s="247">
        <v>0</v>
      </c>
      <c r="G494" s="247">
        <v>0</v>
      </c>
      <c r="H494" s="247">
        <v>0</v>
      </c>
      <c r="I494" s="247">
        <v>0</v>
      </c>
      <c r="J494" s="249">
        <v>0</v>
      </c>
      <c r="K494" s="247">
        <v>0</v>
      </c>
      <c r="L494" s="247">
        <v>0</v>
      </c>
      <c r="M494" s="247">
        <v>0</v>
      </c>
      <c r="N494" s="247">
        <v>0</v>
      </c>
      <c r="O494" s="247">
        <v>0</v>
      </c>
      <c r="P494" s="247">
        <v>298725.42</v>
      </c>
      <c r="Q494" s="247">
        <v>0</v>
      </c>
      <c r="R494" s="247">
        <v>0</v>
      </c>
      <c r="S494" s="247">
        <v>0</v>
      </c>
      <c r="T494" s="247">
        <v>0</v>
      </c>
      <c r="U494" s="250"/>
      <c r="V494" s="250"/>
      <c r="W494" s="250"/>
      <c r="X494" s="250"/>
      <c r="Y494" s="250"/>
      <c r="Z494" s="250"/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0"/>
      <c r="AP494" s="250"/>
      <c r="AQ494" s="250"/>
    </row>
    <row r="495" spans="1:43" s="48" customFormat="1" ht="22.5" customHeight="1" x14ac:dyDescent="0.25">
      <c r="A495" s="245">
        <v>93</v>
      </c>
      <c r="B495" s="246" t="s">
        <v>1378</v>
      </c>
      <c r="C495" s="247">
        <f t="shared" si="110"/>
        <v>157773.20000000001</v>
      </c>
      <c r="D495" s="247">
        <f t="shared" si="111"/>
        <v>0</v>
      </c>
      <c r="E495" s="247">
        <v>0</v>
      </c>
      <c r="F495" s="247">
        <v>0</v>
      </c>
      <c r="G495" s="247">
        <v>0</v>
      </c>
      <c r="H495" s="247">
        <v>0</v>
      </c>
      <c r="I495" s="247">
        <v>0</v>
      </c>
      <c r="J495" s="249">
        <v>0</v>
      </c>
      <c r="K495" s="247">
        <v>0</v>
      </c>
      <c r="L495" s="247">
        <v>0</v>
      </c>
      <c r="M495" s="247">
        <v>0</v>
      </c>
      <c r="N495" s="247">
        <v>0</v>
      </c>
      <c r="O495" s="247">
        <v>0</v>
      </c>
      <c r="P495" s="247">
        <v>157773.20000000001</v>
      </c>
      <c r="Q495" s="247">
        <v>0</v>
      </c>
      <c r="R495" s="247">
        <v>0</v>
      </c>
      <c r="S495" s="247">
        <v>0</v>
      </c>
      <c r="T495" s="247">
        <v>0</v>
      </c>
      <c r="U495" s="250"/>
      <c r="V495" s="250"/>
      <c r="W495" s="250"/>
      <c r="X495" s="250"/>
      <c r="Y495" s="250"/>
      <c r="Z495" s="250"/>
      <c r="AA495" s="250"/>
      <c r="AB495" s="250"/>
      <c r="AC495" s="250"/>
      <c r="AD495" s="250"/>
      <c r="AE495" s="250"/>
      <c r="AF495" s="250"/>
      <c r="AG495" s="250"/>
      <c r="AH495" s="250"/>
      <c r="AI495" s="250"/>
      <c r="AJ495" s="250"/>
      <c r="AK495" s="250"/>
      <c r="AL495" s="250"/>
      <c r="AM495" s="250"/>
      <c r="AN495" s="250"/>
      <c r="AO495" s="250"/>
      <c r="AP495" s="250"/>
      <c r="AQ495" s="250"/>
    </row>
    <row r="496" spans="1:43" s="48" customFormat="1" ht="23.25" customHeight="1" x14ac:dyDescent="0.25">
      <c r="A496" s="245">
        <v>94</v>
      </c>
      <c r="B496" s="246" t="s">
        <v>559</v>
      </c>
      <c r="C496" s="247">
        <f t="shared" si="110"/>
        <v>4429861.2</v>
      </c>
      <c r="D496" s="247">
        <f t="shared" si="111"/>
        <v>0</v>
      </c>
      <c r="E496" s="251">
        <v>0</v>
      </c>
      <c r="F496" s="247">
        <v>0</v>
      </c>
      <c r="G496" s="252">
        <v>0</v>
      </c>
      <c r="H496" s="247">
        <v>0</v>
      </c>
      <c r="I496" s="247">
        <v>0</v>
      </c>
      <c r="J496" s="249">
        <v>0</v>
      </c>
      <c r="K496" s="247">
        <v>0</v>
      </c>
      <c r="L496" s="247">
        <v>0</v>
      </c>
      <c r="M496" s="247">
        <v>0</v>
      </c>
      <c r="N496" s="247">
        <v>4429861.2</v>
      </c>
      <c r="O496" s="247">
        <v>0</v>
      </c>
      <c r="P496" s="247">
        <v>0</v>
      </c>
      <c r="Q496" s="247">
        <v>0</v>
      </c>
      <c r="R496" s="247">
        <v>0</v>
      </c>
      <c r="S496" s="247">
        <v>0</v>
      </c>
      <c r="T496" s="247">
        <v>0</v>
      </c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0"/>
      <c r="AP496" s="250"/>
      <c r="AQ496" s="250"/>
    </row>
    <row r="497" spans="1:43" s="48" customFormat="1" ht="23.25" customHeight="1" x14ac:dyDescent="0.25">
      <c r="A497" s="245">
        <v>95</v>
      </c>
      <c r="B497" s="246" t="s">
        <v>560</v>
      </c>
      <c r="C497" s="247">
        <f t="shared" si="110"/>
        <v>1650140.2</v>
      </c>
      <c r="D497" s="247">
        <f t="shared" si="111"/>
        <v>1650140.2</v>
      </c>
      <c r="E497" s="251">
        <v>0</v>
      </c>
      <c r="F497" s="247">
        <v>0</v>
      </c>
      <c r="G497" s="252">
        <v>1650140.2</v>
      </c>
      <c r="H497" s="247">
        <v>0</v>
      </c>
      <c r="I497" s="247">
        <v>0</v>
      </c>
      <c r="J497" s="249">
        <v>0</v>
      </c>
      <c r="K497" s="247">
        <v>0</v>
      </c>
      <c r="L497" s="247">
        <v>0</v>
      </c>
      <c r="M497" s="247">
        <v>0</v>
      </c>
      <c r="N497" s="247">
        <v>0</v>
      </c>
      <c r="O497" s="247">
        <v>0</v>
      </c>
      <c r="P497" s="247">
        <v>0</v>
      </c>
      <c r="Q497" s="247">
        <v>0</v>
      </c>
      <c r="R497" s="247">
        <v>0</v>
      </c>
      <c r="S497" s="247">
        <v>0</v>
      </c>
      <c r="T497" s="247">
        <v>0</v>
      </c>
      <c r="U497" s="250"/>
      <c r="V497" s="250"/>
      <c r="W497" s="250"/>
      <c r="X497" s="250"/>
      <c r="Y497" s="250"/>
      <c r="Z497" s="250"/>
      <c r="AA497" s="250"/>
      <c r="AB497" s="250"/>
      <c r="AC497" s="250"/>
      <c r="AD497" s="250"/>
      <c r="AE497" s="250"/>
      <c r="AF497" s="250"/>
      <c r="AG497" s="250"/>
      <c r="AH497" s="250"/>
      <c r="AI497" s="250"/>
      <c r="AJ497" s="250"/>
      <c r="AK497" s="250"/>
      <c r="AL497" s="250"/>
      <c r="AM497" s="250"/>
      <c r="AN497" s="250"/>
      <c r="AO497" s="250"/>
      <c r="AP497" s="250"/>
      <c r="AQ497" s="250"/>
    </row>
    <row r="498" spans="1:43" s="48" customFormat="1" ht="23.25" customHeight="1" x14ac:dyDescent="0.25">
      <c r="A498" s="245">
        <v>96</v>
      </c>
      <c r="B498" s="246" t="s">
        <v>561</v>
      </c>
      <c r="C498" s="247">
        <f t="shared" si="110"/>
        <v>2345453.19</v>
      </c>
      <c r="D498" s="247">
        <f t="shared" si="111"/>
        <v>2345453.19</v>
      </c>
      <c r="E498" s="251">
        <v>0</v>
      </c>
      <c r="F498" s="247">
        <v>2345453.19</v>
      </c>
      <c r="G498" s="252">
        <v>0</v>
      </c>
      <c r="H498" s="247">
        <v>0</v>
      </c>
      <c r="I498" s="247">
        <v>0</v>
      </c>
      <c r="J498" s="249">
        <v>0</v>
      </c>
      <c r="K498" s="247">
        <v>0</v>
      </c>
      <c r="L498" s="247">
        <v>0</v>
      </c>
      <c r="M498" s="247">
        <v>0</v>
      </c>
      <c r="N498" s="247">
        <v>0</v>
      </c>
      <c r="O498" s="247">
        <v>0</v>
      </c>
      <c r="P498" s="247">
        <v>0</v>
      </c>
      <c r="Q498" s="247">
        <v>0</v>
      </c>
      <c r="R498" s="247">
        <v>0</v>
      </c>
      <c r="S498" s="247">
        <v>0</v>
      </c>
      <c r="T498" s="247">
        <v>0</v>
      </c>
      <c r="U498" s="250"/>
      <c r="V498" s="250"/>
      <c r="W498" s="250"/>
      <c r="X498" s="250"/>
      <c r="Y498" s="250"/>
      <c r="Z498" s="250"/>
      <c r="AA498" s="250"/>
      <c r="AB498" s="250"/>
      <c r="AC498" s="250"/>
      <c r="AD498" s="250"/>
      <c r="AE498" s="250"/>
      <c r="AF498" s="250"/>
      <c r="AG498" s="250"/>
      <c r="AH498" s="250"/>
      <c r="AI498" s="250"/>
      <c r="AJ498" s="250"/>
      <c r="AK498" s="250"/>
      <c r="AL498" s="250"/>
      <c r="AM498" s="250"/>
      <c r="AN498" s="250"/>
      <c r="AO498" s="250"/>
      <c r="AP498" s="250"/>
      <c r="AQ498" s="250"/>
    </row>
    <row r="499" spans="1:43" s="48" customFormat="1" ht="23.25" customHeight="1" x14ac:dyDescent="0.25">
      <c r="A499" s="245">
        <v>97</v>
      </c>
      <c r="B499" s="246" t="s">
        <v>190</v>
      </c>
      <c r="C499" s="247">
        <f t="shared" si="110"/>
        <v>7019344.7999999998</v>
      </c>
      <c r="D499" s="247">
        <f t="shared" si="111"/>
        <v>0</v>
      </c>
      <c r="E499" s="251">
        <v>0</v>
      </c>
      <c r="F499" s="247">
        <v>0</v>
      </c>
      <c r="G499" s="252">
        <v>0</v>
      </c>
      <c r="H499" s="247">
        <v>0</v>
      </c>
      <c r="I499" s="247">
        <v>0</v>
      </c>
      <c r="J499" s="249">
        <v>0</v>
      </c>
      <c r="K499" s="247">
        <v>0</v>
      </c>
      <c r="L499" s="247">
        <v>0</v>
      </c>
      <c r="M499" s="247">
        <v>0</v>
      </c>
      <c r="N499" s="247">
        <v>7019344.7999999998</v>
      </c>
      <c r="O499" s="247">
        <v>0</v>
      </c>
      <c r="P499" s="247">
        <v>0</v>
      </c>
      <c r="Q499" s="247">
        <v>0</v>
      </c>
      <c r="R499" s="247">
        <v>0</v>
      </c>
      <c r="S499" s="247">
        <v>0</v>
      </c>
      <c r="T499" s="247">
        <v>0</v>
      </c>
      <c r="U499" s="250"/>
      <c r="V499" s="250"/>
      <c r="W499" s="250"/>
      <c r="X499" s="250"/>
      <c r="Y499" s="250"/>
      <c r="Z499" s="250"/>
      <c r="AA499" s="250"/>
      <c r="AB499" s="250"/>
      <c r="AC499" s="250"/>
      <c r="AD499" s="250"/>
      <c r="AE499" s="250"/>
      <c r="AF499" s="250"/>
      <c r="AG499" s="250"/>
      <c r="AH499" s="250"/>
      <c r="AI499" s="250"/>
      <c r="AJ499" s="250"/>
      <c r="AK499" s="250"/>
      <c r="AL499" s="250"/>
      <c r="AM499" s="250"/>
      <c r="AN499" s="250"/>
      <c r="AO499" s="250"/>
      <c r="AP499" s="250"/>
      <c r="AQ499" s="250"/>
    </row>
    <row r="500" spans="1:43" s="48" customFormat="1" ht="22.5" customHeight="1" x14ac:dyDescent="0.25">
      <c r="A500" s="245">
        <v>98</v>
      </c>
      <c r="B500" s="246" t="s">
        <v>562</v>
      </c>
      <c r="C500" s="247">
        <f t="shared" si="110"/>
        <v>514888</v>
      </c>
      <c r="D500" s="247">
        <f t="shared" si="111"/>
        <v>0</v>
      </c>
      <c r="E500" s="251">
        <v>0</v>
      </c>
      <c r="F500" s="247">
        <v>0</v>
      </c>
      <c r="G500" s="252">
        <v>0</v>
      </c>
      <c r="H500" s="247">
        <v>0</v>
      </c>
      <c r="I500" s="247">
        <v>0</v>
      </c>
      <c r="J500" s="249">
        <v>0</v>
      </c>
      <c r="K500" s="247">
        <v>0</v>
      </c>
      <c r="L500" s="247">
        <v>0</v>
      </c>
      <c r="M500" s="247">
        <v>0</v>
      </c>
      <c r="N500" s="247">
        <v>514888</v>
      </c>
      <c r="O500" s="247">
        <v>0</v>
      </c>
      <c r="P500" s="247">
        <v>0</v>
      </c>
      <c r="Q500" s="247">
        <v>0</v>
      </c>
      <c r="R500" s="247">
        <v>0</v>
      </c>
      <c r="S500" s="247">
        <v>0</v>
      </c>
      <c r="T500" s="247">
        <v>0</v>
      </c>
      <c r="U500" s="250"/>
      <c r="V500" s="250"/>
      <c r="W500" s="250"/>
      <c r="X500" s="250"/>
      <c r="Y500" s="250"/>
      <c r="Z500" s="250"/>
      <c r="AA500" s="250"/>
      <c r="AB500" s="250"/>
      <c r="AC500" s="250"/>
      <c r="AD500" s="250"/>
      <c r="AE500" s="250"/>
      <c r="AF500" s="250"/>
      <c r="AG500" s="250"/>
      <c r="AH500" s="250"/>
      <c r="AI500" s="250"/>
      <c r="AJ500" s="250"/>
      <c r="AK500" s="250"/>
      <c r="AL500" s="250"/>
      <c r="AM500" s="250"/>
      <c r="AN500" s="250"/>
      <c r="AO500" s="250"/>
      <c r="AP500" s="250"/>
      <c r="AQ500" s="250"/>
    </row>
    <row r="501" spans="1:43" s="48" customFormat="1" ht="22.5" customHeight="1" x14ac:dyDescent="0.25">
      <c r="A501" s="245">
        <v>99</v>
      </c>
      <c r="B501" s="246" t="s">
        <v>563</v>
      </c>
      <c r="C501" s="247">
        <f t="shared" si="110"/>
        <v>1745876.86</v>
      </c>
      <c r="D501" s="247">
        <f t="shared" si="111"/>
        <v>1745876.86</v>
      </c>
      <c r="E501" s="251">
        <v>0</v>
      </c>
      <c r="F501" s="247">
        <v>1745876.86</v>
      </c>
      <c r="G501" s="252">
        <v>0</v>
      </c>
      <c r="H501" s="247">
        <v>0</v>
      </c>
      <c r="I501" s="247">
        <v>0</v>
      </c>
      <c r="J501" s="249">
        <v>0</v>
      </c>
      <c r="K501" s="247">
        <v>0</v>
      </c>
      <c r="L501" s="247">
        <v>0</v>
      </c>
      <c r="M501" s="247">
        <v>0</v>
      </c>
      <c r="N501" s="247">
        <v>0</v>
      </c>
      <c r="O501" s="247">
        <v>0</v>
      </c>
      <c r="P501" s="247">
        <v>0</v>
      </c>
      <c r="Q501" s="247">
        <v>0</v>
      </c>
      <c r="R501" s="247">
        <v>0</v>
      </c>
      <c r="S501" s="247">
        <v>0</v>
      </c>
      <c r="T501" s="247">
        <v>0</v>
      </c>
      <c r="U501" s="250"/>
      <c r="V501" s="250"/>
      <c r="W501" s="250"/>
      <c r="X501" s="250"/>
      <c r="Y501" s="250"/>
      <c r="Z501" s="250"/>
      <c r="AA501" s="250"/>
      <c r="AB501" s="250"/>
      <c r="AC501" s="250"/>
      <c r="AD501" s="250"/>
      <c r="AE501" s="250"/>
      <c r="AF501" s="250"/>
      <c r="AG501" s="250"/>
      <c r="AH501" s="250"/>
      <c r="AI501" s="250"/>
      <c r="AJ501" s="250"/>
      <c r="AK501" s="250"/>
      <c r="AL501" s="250"/>
      <c r="AM501" s="250"/>
      <c r="AN501" s="250"/>
      <c r="AO501" s="250"/>
      <c r="AP501" s="250"/>
      <c r="AQ501" s="250"/>
    </row>
    <row r="502" spans="1:43" s="48" customFormat="1" ht="22.5" customHeight="1" x14ac:dyDescent="0.25">
      <c r="A502" s="245">
        <v>100</v>
      </c>
      <c r="B502" s="246" t="s">
        <v>195</v>
      </c>
      <c r="C502" s="247">
        <f t="shared" si="110"/>
        <v>1944073.39</v>
      </c>
      <c r="D502" s="247">
        <f t="shared" si="111"/>
        <v>0</v>
      </c>
      <c r="E502" s="251">
        <v>0</v>
      </c>
      <c r="F502" s="247">
        <v>0</v>
      </c>
      <c r="G502" s="252">
        <v>0</v>
      </c>
      <c r="H502" s="247">
        <v>0</v>
      </c>
      <c r="I502" s="247">
        <v>0</v>
      </c>
      <c r="J502" s="249">
        <v>0</v>
      </c>
      <c r="K502" s="247">
        <v>0</v>
      </c>
      <c r="L502" s="247">
        <v>0</v>
      </c>
      <c r="M502" s="247">
        <v>1944073.39</v>
      </c>
      <c r="N502" s="247">
        <v>0</v>
      </c>
      <c r="O502" s="247">
        <v>0</v>
      </c>
      <c r="P502" s="247">
        <v>0</v>
      </c>
      <c r="Q502" s="247">
        <v>0</v>
      </c>
      <c r="R502" s="247">
        <v>0</v>
      </c>
      <c r="S502" s="247">
        <v>0</v>
      </c>
      <c r="T502" s="247">
        <v>0</v>
      </c>
      <c r="U502" s="250"/>
      <c r="V502" s="250"/>
      <c r="W502" s="250"/>
      <c r="X502" s="250"/>
      <c r="Y502" s="250"/>
      <c r="Z502" s="250"/>
      <c r="AA502" s="250"/>
      <c r="AB502" s="250"/>
      <c r="AC502" s="250"/>
      <c r="AD502" s="250"/>
      <c r="AE502" s="250"/>
      <c r="AF502" s="250"/>
      <c r="AG502" s="250"/>
      <c r="AH502" s="250"/>
      <c r="AI502" s="250"/>
      <c r="AJ502" s="250"/>
      <c r="AK502" s="250"/>
      <c r="AL502" s="250"/>
      <c r="AM502" s="250"/>
      <c r="AN502" s="250"/>
      <c r="AO502" s="250"/>
      <c r="AP502" s="250"/>
      <c r="AQ502" s="250"/>
    </row>
    <row r="503" spans="1:43" s="48" customFormat="1" ht="23.25" customHeight="1" x14ac:dyDescent="0.25">
      <c r="A503" s="245">
        <v>101</v>
      </c>
      <c r="B503" s="246" t="s">
        <v>198</v>
      </c>
      <c r="C503" s="247">
        <f t="shared" si="110"/>
        <v>12502939.32</v>
      </c>
      <c r="D503" s="247">
        <f t="shared" si="111"/>
        <v>0</v>
      </c>
      <c r="E503" s="260">
        <v>0</v>
      </c>
      <c r="F503" s="247">
        <v>0</v>
      </c>
      <c r="G503" s="261">
        <v>0</v>
      </c>
      <c r="H503" s="248">
        <v>0</v>
      </c>
      <c r="I503" s="248">
        <v>0</v>
      </c>
      <c r="J503" s="257">
        <v>4</v>
      </c>
      <c r="K503" s="248">
        <v>12502939.32</v>
      </c>
      <c r="L503" s="248">
        <v>0</v>
      </c>
      <c r="M503" s="248">
        <v>0</v>
      </c>
      <c r="N503" s="248">
        <v>0</v>
      </c>
      <c r="O503" s="248">
        <v>0</v>
      </c>
      <c r="P503" s="248">
        <v>0</v>
      </c>
      <c r="Q503" s="247">
        <v>0</v>
      </c>
      <c r="R503" s="247">
        <v>0</v>
      </c>
      <c r="S503" s="247">
        <v>0</v>
      </c>
      <c r="T503" s="247">
        <v>0</v>
      </c>
      <c r="U503" s="250"/>
      <c r="V503" s="250"/>
      <c r="W503" s="250"/>
      <c r="X503" s="250"/>
      <c r="Y503" s="250"/>
      <c r="Z503" s="250"/>
      <c r="AA503" s="250"/>
      <c r="AB503" s="250"/>
      <c r="AC503" s="250"/>
      <c r="AD503" s="250"/>
      <c r="AE503" s="250"/>
      <c r="AF503" s="250"/>
      <c r="AG503" s="250"/>
      <c r="AH503" s="250"/>
      <c r="AI503" s="250"/>
      <c r="AJ503" s="250"/>
      <c r="AK503" s="250"/>
      <c r="AL503" s="250"/>
      <c r="AM503" s="250"/>
      <c r="AN503" s="250"/>
      <c r="AO503" s="250"/>
      <c r="AP503" s="250"/>
      <c r="AQ503" s="250"/>
    </row>
    <row r="504" spans="1:43" s="48" customFormat="1" ht="22.5" customHeight="1" x14ac:dyDescent="0.25">
      <c r="A504" s="245">
        <v>102</v>
      </c>
      <c r="B504" s="246" t="s">
        <v>1379</v>
      </c>
      <c r="C504" s="247">
        <f t="shared" si="110"/>
        <v>102024.58</v>
      </c>
      <c r="D504" s="247">
        <f t="shared" si="111"/>
        <v>0</v>
      </c>
      <c r="E504" s="247">
        <v>0</v>
      </c>
      <c r="F504" s="247">
        <v>0</v>
      </c>
      <c r="G504" s="247">
        <v>0</v>
      </c>
      <c r="H504" s="247">
        <v>0</v>
      </c>
      <c r="I504" s="247">
        <v>0</v>
      </c>
      <c r="J504" s="249">
        <v>0</v>
      </c>
      <c r="K504" s="247">
        <v>0</v>
      </c>
      <c r="L504" s="247">
        <v>0</v>
      </c>
      <c r="M504" s="247">
        <v>0</v>
      </c>
      <c r="N504" s="247">
        <v>0</v>
      </c>
      <c r="O504" s="247">
        <v>0</v>
      </c>
      <c r="P504" s="247">
        <v>102024.58</v>
      </c>
      <c r="Q504" s="247">
        <v>0</v>
      </c>
      <c r="R504" s="247">
        <v>0</v>
      </c>
      <c r="S504" s="247">
        <v>0</v>
      </c>
      <c r="T504" s="247">
        <v>0</v>
      </c>
      <c r="U504" s="250"/>
      <c r="V504" s="250"/>
      <c r="W504" s="250"/>
      <c r="X504" s="250"/>
      <c r="Y504" s="250"/>
      <c r="Z504" s="250"/>
      <c r="AA504" s="250"/>
      <c r="AB504" s="250"/>
      <c r="AC504" s="250"/>
      <c r="AD504" s="250"/>
      <c r="AE504" s="250"/>
      <c r="AF504" s="250"/>
      <c r="AG504" s="250"/>
      <c r="AH504" s="250"/>
      <c r="AI504" s="250"/>
      <c r="AJ504" s="250"/>
      <c r="AK504" s="250"/>
      <c r="AL504" s="250"/>
      <c r="AM504" s="250"/>
      <c r="AN504" s="250"/>
      <c r="AO504" s="250"/>
      <c r="AP504" s="250"/>
      <c r="AQ504" s="250"/>
    </row>
    <row r="505" spans="1:43" s="48" customFormat="1" ht="23.25" customHeight="1" x14ac:dyDescent="0.25">
      <c r="A505" s="245">
        <v>103</v>
      </c>
      <c r="B505" s="246" t="s">
        <v>565</v>
      </c>
      <c r="C505" s="247">
        <f t="shared" si="110"/>
        <v>1664792.68</v>
      </c>
      <c r="D505" s="247">
        <f t="shared" si="111"/>
        <v>0</v>
      </c>
      <c r="E505" s="260">
        <v>0</v>
      </c>
      <c r="F505" s="247">
        <v>0</v>
      </c>
      <c r="G505" s="261">
        <v>0</v>
      </c>
      <c r="H505" s="248">
        <v>0</v>
      </c>
      <c r="I505" s="248">
        <v>0</v>
      </c>
      <c r="J505" s="257">
        <v>0</v>
      </c>
      <c r="K505" s="248">
        <v>0</v>
      </c>
      <c r="L505" s="248">
        <v>1664792.68</v>
      </c>
      <c r="M505" s="248">
        <v>0</v>
      </c>
      <c r="N505" s="248">
        <v>0</v>
      </c>
      <c r="O505" s="248">
        <v>0</v>
      </c>
      <c r="P505" s="248">
        <v>0</v>
      </c>
      <c r="Q505" s="247">
        <v>0</v>
      </c>
      <c r="R505" s="247">
        <v>0</v>
      </c>
      <c r="S505" s="247">
        <v>0</v>
      </c>
      <c r="T505" s="247">
        <v>0</v>
      </c>
      <c r="U505" s="250"/>
      <c r="V505" s="250"/>
      <c r="W505" s="250"/>
      <c r="X505" s="250"/>
      <c r="Y505" s="250"/>
      <c r="Z505" s="250"/>
      <c r="AA505" s="250"/>
      <c r="AB505" s="250"/>
      <c r="AC505" s="250"/>
      <c r="AD505" s="250"/>
      <c r="AE505" s="250"/>
      <c r="AF505" s="250"/>
      <c r="AG505" s="250"/>
      <c r="AH505" s="250"/>
      <c r="AI505" s="250"/>
      <c r="AJ505" s="250"/>
      <c r="AK505" s="250"/>
      <c r="AL505" s="250"/>
      <c r="AM505" s="250"/>
      <c r="AN505" s="250"/>
      <c r="AO505" s="250"/>
      <c r="AP505" s="250"/>
      <c r="AQ505" s="250"/>
    </row>
    <row r="506" spans="1:43" s="48" customFormat="1" ht="23.25" customHeight="1" x14ac:dyDescent="0.25">
      <c r="A506" s="245">
        <v>104</v>
      </c>
      <c r="B506" s="246" t="s">
        <v>566</v>
      </c>
      <c r="C506" s="247">
        <f t="shared" si="110"/>
        <v>2803496.43</v>
      </c>
      <c r="D506" s="247">
        <f t="shared" si="111"/>
        <v>2803496.43</v>
      </c>
      <c r="E506" s="260">
        <v>0</v>
      </c>
      <c r="F506" s="247">
        <v>0</v>
      </c>
      <c r="G506" s="261">
        <v>2803496.43</v>
      </c>
      <c r="H506" s="248">
        <v>0</v>
      </c>
      <c r="I506" s="248">
        <v>0</v>
      </c>
      <c r="J506" s="257">
        <v>0</v>
      </c>
      <c r="K506" s="248">
        <v>0</v>
      </c>
      <c r="L506" s="248">
        <v>0</v>
      </c>
      <c r="M506" s="248">
        <v>0</v>
      </c>
      <c r="N506" s="248">
        <v>0</v>
      </c>
      <c r="O506" s="248">
        <v>0</v>
      </c>
      <c r="P506" s="248">
        <v>0</v>
      </c>
      <c r="Q506" s="247">
        <v>0</v>
      </c>
      <c r="R506" s="247">
        <v>0</v>
      </c>
      <c r="S506" s="247">
        <v>0</v>
      </c>
      <c r="T506" s="247">
        <v>0</v>
      </c>
      <c r="U506" s="250"/>
      <c r="V506" s="250"/>
      <c r="W506" s="250"/>
      <c r="X506" s="250"/>
      <c r="Y506" s="250"/>
      <c r="Z506" s="250"/>
      <c r="AA506" s="250"/>
      <c r="AB506" s="250"/>
      <c r="AC506" s="250"/>
      <c r="AD506" s="250"/>
      <c r="AE506" s="250"/>
      <c r="AF506" s="250"/>
      <c r="AG506" s="250"/>
      <c r="AH506" s="250"/>
      <c r="AI506" s="250"/>
      <c r="AJ506" s="250"/>
      <c r="AK506" s="250"/>
      <c r="AL506" s="250"/>
      <c r="AM506" s="250"/>
      <c r="AN506" s="250"/>
      <c r="AO506" s="250"/>
      <c r="AP506" s="250"/>
      <c r="AQ506" s="250"/>
    </row>
    <row r="507" spans="1:43" s="48" customFormat="1" ht="22.5" customHeight="1" x14ac:dyDescent="0.25">
      <c r="A507" s="245">
        <v>105</v>
      </c>
      <c r="B507" s="246" t="s">
        <v>1380</v>
      </c>
      <c r="C507" s="247">
        <f t="shared" si="110"/>
        <v>266277.31</v>
      </c>
      <c r="D507" s="247">
        <f t="shared" si="111"/>
        <v>0</v>
      </c>
      <c r="E507" s="247">
        <v>0</v>
      </c>
      <c r="F507" s="247">
        <v>0</v>
      </c>
      <c r="G507" s="247">
        <v>0</v>
      </c>
      <c r="H507" s="247">
        <v>0</v>
      </c>
      <c r="I507" s="247">
        <v>0</v>
      </c>
      <c r="J507" s="249">
        <v>0</v>
      </c>
      <c r="K507" s="247">
        <v>0</v>
      </c>
      <c r="L507" s="247">
        <v>0</v>
      </c>
      <c r="M507" s="247">
        <v>0</v>
      </c>
      <c r="N507" s="247">
        <v>0</v>
      </c>
      <c r="O507" s="247">
        <v>0</v>
      </c>
      <c r="P507" s="247">
        <v>266277.31</v>
      </c>
      <c r="Q507" s="247">
        <v>0</v>
      </c>
      <c r="R507" s="247">
        <v>0</v>
      </c>
      <c r="S507" s="247">
        <v>0</v>
      </c>
      <c r="T507" s="247">
        <v>0</v>
      </c>
      <c r="U507" s="250"/>
      <c r="V507" s="250"/>
      <c r="W507" s="250"/>
      <c r="X507" s="250"/>
      <c r="Y507" s="250"/>
      <c r="Z507" s="250"/>
      <c r="AA507" s="250"/>
      <c r="AB507" s="250"/>
      <c r="AC507" s="250"/>
      <c r="AD507" s="250"/>
      <c r="AE507" s="250"/>
      <c r="AF507" s="250"/>
      <c r="AG507" s="250"/>
      <c r="AH507" s="250"/>
      <c r="AI507" s="250"/>
      <c r="AJ507" s="250"/>
      <c r="AK507" s="250"/>
      <c r="AL507" s="250"/>
      <c r="AM507" s="250"/>
      <c r="AN507" s="250"/>
      <c r="AO507" s="250"/>
      <c r="AP507" s="250"/>
      <c r="AQ507" s="250"/>
    </row>
    <row r="508" spans="1:43" s="48" customFormat="1" ht="22.5" customHeight="1" x14ac:dyDescent="0.25">
      <c r="A508" s="245">
        <v>106</v>
      </c>
      <c r="B508" s="246" t="s">
        <v>568</v>
      </c>
      <c r="C508" s="247">
        <f t="shared" si="110"/>
        <v>1697049.8</v>
      </c>
      <c r="D508" s="247">
        <f t="shared" si="111"/>
        <v>1697049.8</v>
      </c>
      <c r="E508" s="247">
        <v>0</v>
      </c>
      <c r="F508" s="247">
        <v>1697049.8</v>
      </c>
      <c r="G508" s="247">
        <v>0</v>
      </c>
      <c r="H508" s="247">
        <v>0</v>
      </c>
      <c r="I508" s="247">
        <v>0</v>
      </c>
      <c r="J508" s="249">
        <v>0</v>
      </c>
      <c r="K508" s="247">
        <v>0</v>
      </c>
      <c r="L508" s="247">
        <v>0</v>
      </c>
      <c r="M508" s="247">
        <v>0</v>
      </c>
      <c r="N508" s="247">
        <v>0</v>
      </c>
      <c r="O508" s="247">
        <v>0</v>
      </c>
      <c r="P508" s="247">
        <v>0</v>
      </c>
      <c r="Q508" s="247">
        <v>0</v>
      </c>
      <c r="R508" s="247">
        <v>0</v>
      </c>
      <c r="S508" s="247">
        <v>0</v>
      </c>
      <c r="T508" s="247">
        <v>0</v>
      </c>
      <c r="U508" s="250"/>
      <c r="V508" s="250"/>
      <c r="W508" s="250"/>
      <c r="X508" s="250"/>
      <c r="Y508" s="250"/>
      <c r="Z508" s="250"/>
      <c r="AA508" s="250"/>
      <c r="AB508" s="250"/>
      <c r="AC508" s="250"/>
      <c r="AD508" s="250"/>
      <c r="AE508" s="250"/>
      <c r="AF508" s="250"/>
      <c r="AG508" s="250"/>
      <c r="AH508" s="250"/>
      <c r="AI508" s="250"/>
      <c r="AJ508" s="250"/>
      <c r="AK508" s="250"/>
      <c r="AL508" s="250"/>
      <c r="AM508" s="250"/>
      <c r="AN508" s="250"/>
      <c r="AO508" s="250"/>
      <c r="AP508" s="250"/>
      <c r="AQ508" s="250"/>
    </row>
    <row r="509" spans="1:43" s="48" customFormat="1" ht="22.5" customHeight="1" x14ac:dyDescent="0.25">
      <c r="A509" s="245">
        <v>107</v>
      </c>
      <c r="B509" s="246" t="s">
        <v>569</v>
      </c>
      <c r="C509" s="247">
        <f t="shared" si="110"/>
        <v>581390.4</v>
      </c>
      <c r="D509" s="247">
        <f t="shared" si="111"/>
        <v>581390.4</v>
      </c>
      <c r="E509" s="247">
        <v>0</v>
      </c>
      <c r="F509" s="247">
        <v>0</v>
      </c>
      <c r="G509" s="247">
        <v>0</v>
      </c>
      <c r="H509" s="247">
        <v>581390.4</v>
      </c>
      <c r="I509" s="247">
        <v>0</v>
      </c>
      <c r="J509" s="249">
        <v>0</v>
      </c>
      <c r="K509" s="247">
        <v>0</v>
      </c>
      <c r="L509" s="247">
        <v>0</v>
      </c>
      <c r="M509" s="247">
        <v>0</v>
      </c>
      <c r="N509" s="247">
        <v>0</v>
      </c>
      <c r="O509" s="247">
        <v>0</v>
      </c>
      <c r="P509" s="247">
        <v>0</v>
      </c>
      <c r="Q509" s="247">
        <v>0</v>
      </c>
      <c r="R509" s="247">
        <v>0</v>
      </c>
      <c r="S509" s="247">
        <v>0</v>
      </c>
      <c r="T509" s="247">
        <v>0</v>
      </c>
      <c r="U509" s="250"/>
      <c r="V509" s="250"/>
      <c r="W509" s="250"/>
      <c r="X509" s="250"/>
      <c r="Y509" s="250"/>
      <c r="Z509" s="250"/>
      <c r="AA509" s="250"/>
      <c r="AB509" s="250"/>
      <c r="AC509" s="250"/>
      <c r="AD509" s="250"/>
      <c r="AE509" s="250"/>
      <c r="AF509" s="250"/>
      <c r="AG509" s="250"/>
      <c r="AH509" s="250"/>
      <c r="AI509" s="250"/>
      <c r="AJ509" s="250"/>
      <c r="AK509" s="250"/>
      <c r="AL509" s="250"/>
      <c r="AM509" s="250"/>
      <c r="AN509" s="250"/>
      <c r="AO509" s="250"/>
      <c r="AP509" s="250"/>
      <c r="AQ509" s="250"/>
    </row>
    <row r="510" spans="1:43" s="48" customFormat="1" ht="22.5" customHeight="1" x14ac:dyDescent="0.25">
      <c r="A510" s="245">
        <v>108</v>
      </c>
      <c r="B510" s="246" t="s">
        <v>570</v>
      </c>
      <c r="C510" s="247">
        <f t="shared" si="110"/>
        <v>568862.4</v>
      </c>
      <c r="D510" s="247">
        <f t="shared" si="111"/>
        <v>568862.4</v>
      </c>
      <c r="E510" s="247">
        <v>0</v>
      </c>
      <c r="F510" s="247">
        <v>0</v>
      </c>
      <c r="G510" s="247">
        <v>0</v>
      </c>
      <c r="H510" s="247">
        <v>568862.4</v>
      </c>
      <c r="I510" s="247">
        <v>0</v>
      </c>
      <c r="J510" s="249">
        <v>0</v>
      </c>
      <c r="K510" s="247">
        <v>0</v>
      </c>
      <c r="L510" s="247">
        <v>0</v>
      </c>
      <c r="M510" s="247">
        <v>0</v>
      </c>
      <c r="N510" s="247">
        <v>0</v>
      </c>
      <c r="O510" s="247">
        <v>0</v>
      </c>
      <c r="P510" s="247">
        <v>0</v>
      </c>
      <c r="Q510" s="247">
        <v>0</v>
      </c>
      <c r="R510" s="247">
        <v>0</v>
      </c>
      <c r="S510" s="247">
        <v>0</v>
      </c>
      <c r="T510" s="247">
        <v>0</v>
      </c>
      <c r="U510" s="250"/>
      <c r="V510" s="250"/>
      <c r="W510" s="250"/>
      <c r="X510" s="250"/>
      <c r="Y510" s="250"/>
      <c r="Z510" s="250"/>
      <c r="AA510" s="250"/>
      <c r="AB510" s="250"/>
      <c r="AC510" s="250"/>
      <c r="AD510" s="250"/>
      <c r="AE510" s="250"/>
      <c r="AF510" s="250"/>
      <c r="AG510" s="250"/>
      <c r="AH510" s="250"/>
      <c r="AI510" s="250"/>
      <c r="AJ510" s="250"/>
      <c r="AK510" s="250"/>
      <c r="AL510" s="250"/>
      <c r="AM510" s="250"/>
      <c r="AN510" s="250"/>
      <c r="AO510" s="250"/>
      <c r="AP510" s="250"/>
      <c r="AQ510" s="250"/>
    </row>
    <row r="511" spans="1:43" s="48" customFormat="1" ht="23.25" customHeight="1" x14ac:dyDescent="0.25">
      <c r="A511" s="245">
        <v>109</v>
      </c>
      <c r="B511" s="246" t="s">
        <v>206</v>
      </c>
      <c r="C511" s="247">
        <f t="shared" si="110"/>
        <v>399182.57</v>
      </c>
      <c r="D511" s="247">
        <f t="shared" si="111"/>
        <v>399182.57</v>
      </c>
      <c r="E511" s="247">
        <v>0</v>
      </c>
      <c r="F511" s="247">
        <v>399182.57</v>
      </c>
      <c r="G511" s="247">
        <v>0</v>
      </c>
      <c r="H511" s="247">
        <v>0</v>
      </c>
      <c r="I511" s="247">
        <v>0</v>
      </c>
      <c r="J511" s="249">
        <v>0</v>
      </c>
      <c r="K511" s="247">
        <v>0</v>
      </c>
      <c r="L511" s="247">
        <v>0</v>
      </c>
      <c r="M511" s="247">
        <v>0</v>
      </c>
      <c r="N511" s="247">
        <v>0</v>
      </c>
      <c r="O511" s="247">
        <v>0</v>
      </c>
      <c r="P511" s="247">
        <v>0</v>
      </c>
      <c r="Q511" s="252">
        <v>0</v>
      </c>
      <c r="R511" s="247">
        <v>0</v>
      </c>
      <c r="S511" s="247">
        <v>0</v>
      </c>
      <c r="T511" s="247">
        <v>0</v>
      </c>
      <c r="U511" s="250"/>
      <c r="V511" s="250"/>
      <c r="W511" s="250"/>
      <c r="X511" s="250"/>
      <c r="Y511" s="250"/>
      <c r="Z511" s="250"/>
      <c r="AA511" s="250"/>
      <c r="AB511" s="250"/>
      <c r="AC511" s="250"/>
      <c r="AD511" s="250"/>
      <c r="AE511" s="250"/>
      <c r="AF511" s="250"/>
      <c r="AG511" s="250"/>
      <c r="AH511" s="250"/>
      <c r="AI511" s="250"/>
      <c r="AJ511" s="250"/>
      <c r="AK511" s="250"/>
      <c r="AL511" s="250"/>
      <c r="AM511" s="250"/>
      <c r="AN511" s="250"/>
      <c r="AO511" s="250"/>
      <c r="AP511" s="250"/>
      <c r="AQ511" s="250"/>
    </row>
    <row r="512" spans="1:43" s="48" customFormat="1" ht="22.5" customHeight="1" x14ac:dyDescent="0.25">
      <c r="A512" s="245">
        <v>110</v>
      </c>
      <c r="B512" s="246" t="s">
        <v>1381</v>
      </c>
      <c r="C512" s="247">
        <f t="shared" si="110"/>
        <v>295519.26</v>
      </c>
      <c r="D512" s="247">
        <f t="shared" si="111"/>
        <v>0</v>
      </c>
      <c r="E512" s="247">
        <v>0</v>
      </c>
      <c r="F512" s="247">
        <v>0</v>
      </c>
      <c r="G512" s="247">
        <v>0</v>
      </c>
      <c r="H512" s="247">
        <v>0</v>
      </c>
      <c r="I512" s="247">
        <v>0</v>
      </c>
      <c r="J512" s="249">
        <v>0</v>
      </c>
      <c r="K512" s="247">
        <v>0</v>
      </c>
      <c r="L512" s="247">
        <v>0</v>
      </c>
      <c r="M512" s="247">
        <v>0</v>
      </c>
      <c r="N512" s="247">
        <v>0</v>
      </c>
      <c r="O512" s="247">
        <v>0</v>
      </c>
      <c r="P512" s="247">
        <v>295519.26</v>
      </c>
      <c r="Q512" s="247">
        <v>0</v>
      </c>
      <c r="R512" s="247">
        <v>0</v>
      </c>
      <c r="S512" s="247">
        <v>0</v>
      </c>
      <c r="T512" s="247">
        <v>0</v>
      </c>
      <c r="U512" s="250"/>
      <c r="V512" s="250"/>
      <c r="W512" s="250"/>
      <c r="X512" s="250"/>
      <c r="Y512" s="250"/>
      <c r="Z512" s="250"/>
      <c r="AA512" s="250"/>
      <c r="AB512" s="250"/>
      <c r="AC512" s="250"/>
      <c r="AD512" s="250"/>
      <c r="AE512" s="250"/>
      <c r="AF512" s="250"/>
      <c r="AG512" s="250"/>
      <c r="AH512" s="250"/>
      <c r="AI512" s="250"/>
      <c r="AJ512" s="250"/>
      <c r="AK512" s="250"/>
      <c r="AL512" s="250"/>
      <c r="AM512" s="250"/>
      <c r="AN512" s="250"/>
      <c r="AO512" s="250"/>
      <c r="AP512" s="250"/>
      <c r="AQ512" s="250"/>
    </row>
    <row r="513" spans="1:43" s="48" customFormat="1" ht="22.5" customHeight="1" x14ac:dyDescent="0.25">
      <c r="A513" s="245">
        <v>111</v>
      </c>
      <c r="B513" s="246" t="s">
        <v>1382</v>
      </c>
      <c r="C513" s="247">
        <f t="shared" si="110"/>
        <v>497763.55000000005</v>
      </c>
      <c r="D513" s="247">
        <f t="shared" si="111"/>
        <v>0</v>
      </c>
      <c r="E513" s="247">
        <v>0</v>
      </c>
      <c r="F513" s="247">
        <v>0</v>
      </c>
      <c r="G513" s="247">
        <v>0</v>
      </c>
      <c r="H513" s="247">
        <v>0</v>
      </c>
      <c r="I513" s="247">
        <v>0</v>
      </c>
      <c r="J513" s="249">
        <v>0</v>
      </c>
      <c r="K513" s="247">
        <v>0</v>
      </c>
      <c r="L513" s="247">
        <v>0</v>
      </c>
      <c r="M513" s="247">
        <v>0</v>
      </c>
      <c r="N513" s="247">
        <v>0</v>
      </c>
      <c r="O513" s="247">
        <v>0</v>
      </c>
      <c r="P513" s="247">
        <f>279895.76+217867.79</f>
        <v>497763.55000000005</v>
      </c>
      <c r="Q513" s="247">
        <v>0</v>
      </c>
      <c r="R513" s="247">
        <v>0</v>
      </c>
      <c r="S513" s="247">
        <v>0</v>
      </c>
      <c r="T513" s="247">
        <v>0</v>
      </c>
      <c r="U513" s="250"/>
      <c r="V513" s="250"/>
      <c r="W513" s="250"/>
      <c r="X513" s="250"/>
      <c r="Y513" s="250"/>
      <c r="Z513" s="250"/>
      <c r="AA513" s="250"/>
      <c r="AB513" s="250"/>
      <c r="AC513" s="250"/>
      <c r="AD513" s="250"/>
      <c r="AE513" s="250"/>
      <c r="AF513" s="250"/>
      <c r="AG513" s="250"/>
      <c r="AH513" s="250"/>
      <c r="AI513" s="250"/>
      <c r="AJ513" s="250"/>
      <c r="AK513" s="250"/>
      <c r="AL513" s="250"/>
      <c r="AM513" s="250"/>
      <c r="AN513" s="250"/>
      <c r="AO513" s="250"/>
      <c r="AP513" s="250"/>
      <c r="AQ513" s="250"/>
    </row>
    <row r="514" spans="1:43" s="48" customFormat="1" ht="23.25" customHeight="1" x14ac:dyDescent="0.25">
      <c r="A514" s="245">
        <v>112</v>
      </c>
      <c r="B514" s="246" t="s">
        <v>572</v>
      </c>
      <c r="C514" s="247">
        <f t="shared" si="110"/>
        <v>2022325.7</v>
      </c>
      <c r="D514" s="247">
        <f t="shared" si="111"/>
        <v>2022325.7</v>
      </c>
      <c r="E514" s="247">
        <v>0</v>
      </c>
      <c r="F514" s="247">
        <v>0</v>
      </c>
      <c r="G514" s="247">
        <v>1715074.7</v>
      </c>
      <c r="H514" s="247">
        <v>307251</v>
      </c>
      <c r="I514" s="247">
        <v>0</v>
      </c>
      <c r="J514" s="249">
        <v>0</v>
      </c>
      <c r="K514" s="247">
        <v>0</v>
      </c>
      <c r="L514" s="247">
        <v>0</v>
      </c>
      <c r="M514" s="247">
        <v>0</v>
      </c>
      <c r="N514" s="247">
        <v>0</v>
      </c>
      <c r="O514" s="247">
        <v>0</v>
      </c>
      <c r="P514" s="247">
        <v>0</v>
      </c>
      <c r="Q514" s="252">
        <v>0</v>
      </c>
      <c r="R514" s="247">
        <v>0</v>
      </c>
      <c r="S514" s="247">
        <v>0</v>
      </c>
      <c r="T514" s="247">
        <v>0</v>
      </c>
      <c r="U514" s="250"/>
      <c r="V514" s="250"/>
      <c r="W514" s="250"/>
      <c r="X514" s="250"/>
      <c r="Y514" s="250"/>
      <c r="Z514" s="250"/>
      <c r="AA514" s="250"/>
      <c r="AB514" s="250"/>
      <c r="AC514" s="250"/>
      <c r="AD514" s="250"/>
      <c r="AE514" s="250"/>
      <c r="AF514" s="250"/>
      <c r="AG514" s="250"/>
      <c r="AH514" s="250"/>
      <c r="AI514" s="250"/>
      <c r="AJ514" s="250"/>
      <c r="AK514" s="250"/>
      <c r="AL514" s="250"/>
      <c r="AM514" s="250"/>
      <c r="AN514" s="250"/>
      <c r="AO514" s="250"/>
      <c r="AP514" s="250"/>
      <c r="AQ514" s="250"/>
    </row>
    <row r="515" spans="1:43" s="48" customFormat="1" ht="23.25" customHeight="1" x14ac:dyDescent="0.25">
      <c r="A515" s="245">
        <v>113</v>
      </c>
      <c r="B515" s="246" t="s">
        <v>573</v>
      </c>
      <c r="C515" s="247">
        <f t="shared" si="110"/>
        <v>4219016.49</v>
      </c>
      <c r="D515" s="247">
        <f t="shared" si="111"/>
        <v>2689016.49</v>
      </c>
      <c r="E515" s="247">
        <v>0</v>
      </c>
      <c r="F515" s="247">
        <v>0</v>
      </c>
      <c r="G515" s="247">
        <v>1943409.49</v>
      </c>
      <c r="H515" s="247">
        <v>745607</v>
      </c>
      <c r="I515" s="247">
        <v>0</v>
      </c>
      <c r="J515" s="249">
        <v>0</v>
      </c>
      <c r="K515" s="247">
        <v>0</v>
      </c>
      <c r="L515" s="247">
        <v>0</v>
      </c>
      <c r="M515" s="247">
        <v>0</v>
      </c>
      <c r="N515" s="247">
        <v>1530000</v>
      </c>
      <c r="O515" s="247">
        <v>0</v>
      </c>
      <c r="P515" s="247">
        <v>0</v>
      </c>
      <c r="Q515" s="252">
        <v>0</v>
      </c>
      <c r="R515" s="247">
        <v>0</v>
      </c>
      <c r="S515" s="247">
        <v>0</v>
      </c>
      <c r="T515" s="247">
        <v>0</v>
      </c>
      <c r="U515" s="250"/>
      <c r="V515" s="250"/>
      <c r="W515" s="250"/>
      <c r="X515" s="250"/>
      <c r="Y515" s="250"/>
      <c r="Z515" s="250"/>
      <c r="AA515" s="250"/>
      <c r="AB515" s="250"/>
      <c r="AC515" s="250"/>
      <c r="AD515" s="250"/>
      <c r="AE515" s="250"/>
      <c r="AF515" s="250"/>
      <c r="AG515" s="250"/>
      <c r="AH515" s="250"/>
      <c r="AI515" s="250"/>
      <c r="AJ515" s="250"/>
      <c r="AK515" s="250"/>
      <c r="AL515" s="250"/>
      <c r="AM515" s="250"/>
      <c r="AN515" s="250"/>
      <c r="AO515" s="250"/>
      <c r="AP515" s="250"/>
      <c r="AQ515" s="250"/>
    </row>
    <row r="516" spans="1:43" s="48" customFormat="1" ht="22.5" customHeight="1" x14ac:dyDescent="0.25">
      <c r="A516" s="245">
        <v>114</v>
      </c>
      <c r="B516" s="246" t="s">
        <v>574</v>
      </c>
      <c r="C516" s="247">
        <f t="shared" si="110"/>
        <v>2114936.6800000002</v>
      </c>
      <c r="D516" s="247">
        <f t="shared" si="111"/>
        <v>2114936.6800000002</v>
      </c>
      <c r="E516" s="247">
        <v>0</v>
      </c>
      <c r="F516" s="247">
        <v>2114936.6800000002</v>
      </c>
      <c r="G516" s="247">
        <v>0</v>
      </c>
      <c r="H516" s="247">
        <v>0</v>
      </c>
      <c r="I516" s="247">
        <v>0</v>
      </c>
      <c r="J516" s="249">
        <v>0</v>
      </c>
      <c r="K516" s="247">
        <v>0</v>
      </c>
      <c r="L516" s="247">
        <v>0</v>
      </c>
      <c r="M516" s="247">
        <v>0</v>
      </c>
      <c r="N516" s="247">
        <v>0</v>
      </c>
      <c r="O516" s="247">
        <v>0</v>
      </c>
      <c r="P516" s="247">
        <v>0</v>
      </c>
      <c r="Q516" s="247">
        <v>0</v>
      </c>
      <c r="R516" s="247">
        <v>0</v>
      </c>
      <c r="S516" s="247">
        <v>0</v>
      </c>
      <c r="T516" s="247">
        <v>0</v>
      </c>
      <c r="U516" s="250"/>
      <c r="V516" s="250"/>
      <c r="W516" s="250"/>
      <c r="X516" s="250"/>
      <c r="Y516" s="250"/>
      <c r="Z516" s="250"/>
      <c r="AA516" s="250"/>
      <c r="AB516" s="250"/>
      <c r="AC516" s="250"/>
      <c r="AD516" s="250"/>
      <c r="AE516" s="250"/>
      <c r="AF516" s="250"/>
      <c r="AG516" s="250"/>
      <c r="AH516" s="250"/>
      <c r="AI516" s="250"/>
      <c r="AJ516" s="250"/>
      <c r="AK516" s="250"/>
      <c r="AL516" s="250"/>
      <c r="AM516" s="250"/>
      <c r="AN516" s="250"/>
      <c r="AO516" s="250"/>
      <c r="AP516" s="250"/>
      <c r="AQ516" s="250"/>
    </row>
    <row r="517" spans="1:43" s="48" customFormat="1" ht="23.25" customHeight="1" x14ac:dyDescent="0.25">
      <c r="A517" s="245">
        <v>115</v>
      </c>
      <c r="B517" s="246" t="s">
        <v>1383</v>
      </c>
      <c r="C517" s="247">
        <f t="shared" si="110"/>
        <v>9646126.7799999993</v>
      </c>
      <c r="D517" s="247">
        <f t="shared" si="111"/>
        <v>915865.2</v>
      </c>
      <c r="E517" s="253">
        <v>915865.2</v>
      </c>
      <c r="F517" s="253">
        <v>0</v>
      </c>
      <c r="G517" s="253">
        <v>0</v>
      </c>
      <c r="H517" s="253">
        <v>0</v>
      </c>
      <c r="I517" s="253">
        <v>0</v>
      </c>
      <c r="J517" s="259">
        <v>0</v>
      </c>
      <c r="K517" s="253">
        <v>0</v>
      </c>
      <c r="L517" s="253">
        <v>5987971.0899999999</v>
      </c>
      <c r="M517" s="253">
        <v>0</v>
      </c>
      <c r="N517" s="253">
        <v>2610449.98</v>
      </c>
      <c r="O517" s="253">
        <v>0</v>
      </c>
      <c r="P517" s="253">
        <v>131840.51</v>
      </c>
      <c r="Q517" s="247">
        <v>0</v>
      </c>
      <c r="R517" s="247">
        <v>0</v>
      </c>
      <c r="S517" s="247">
        <v>0</v>
      </c>
      <c r="T517" s="247">
        <v>0</v>
      </c>
      <c r="U517" s="250"/>
      <c r="V517" s="250"/>
      <c r="W517" s="250"/>
      <c r="X517" s="250"/>
      <c r="Y517" s="250"/>
      <c r="Z517" s="250"/>
      <c r="AA517" s="250"/>
      <c r="AB517" s="250"/>
      <c r="AC517" s="250"/>
      <c r="AD517" s="250"/>
      <c r="AE517" s="250"/>
      <c r="AF517" s="250"/>
      <c r="AG517" s="250"/>
      <c r="AH517" s="250"/>
      <c r="AI517" s="250"/>
      <c r="AJ517" s="250"/>
      <c r="AK517" s="250"/>
      <c r="AL517" s="250"/>
      <c r="AM517" s="250"/>
      <c r="AN517" s="250"/>
      <c r="AO517" s="250"/>
      <c r="AP517" s="250"/>
      <c r="AQ517" s="250"/>
    </row>
    <row r="518" spans="1:43" s="48" customFormat="1" ht="23.25" customHeight="1" x14ac:dyDescent="0.25">
      <c r="A518" s="245">
        <v>116</v>
      </c>
      <c r="B518" s="246" t="s">
        <v>576</v>
      </c>
      <c r="C518" s="247">
        <f t="shared" si="110"/>
        <v>1239651.6000000001</v>
      </c>
      <c r="D518" s="247">
        <f t="shared" si="111"/>
        <v>1239651.6000000001</v>
      </c>
      <c r="E518" s="247">
        <v>0</v>
      </c>
      <c r="F518" s="247">
        <v>1239651.6000000001</v>
      </c>
      <c r="G518" s="247">
        <v>0</v>
      </c>
      <c r="H518" s="247">
        <v>0</v>
      </c>
      <c r="I518" s="247">
        <v>0</v>
      </c>
      <c r="J518" s="249">
        <v>0</v>
      </c>
      <c r="K518" s="247">
        <v>0</v>
      </c>
      <c r="L518" s="247">
        <v>0</v>
      </c>
      <c r="M518" s="247">
        <v>0</v>
      </c>
      <c r="N518" s="247">
        <v>0</v>
      </c>
      <c r="O518" s="247">
        <v>0</v>
      </c>
      <c r="P518" s="247">
        <v>0</v>
      </c>
      <c r="Q518" s="247">
        <v>0</v>
      </c>
      <c r="R518" s="247">
        <v>0</v>
      </c>
      <c r="S518" s="247">
        <v>0</v>
      </c>
      <c r="T518" s="247">
        <v>0</v>
      </c>
      <c r="U518" s="250"/>
      <c r="V518" s="250"/>
      <c r="W518" s="250"/>
      <c r="X518" s="250"/>
      <c r="Y518" s="250"/>
      <c r="Z518" s="250"/>
      <c r="AA518" s="250"/>
      <c r="AB518" s="250"/>
      <c r="AC518" s="250"/>
      <c r="AD518" s="250"/>
      <c r="AE518" s="250"/>
      <c r="AF518" s="250"/>
      <c r="AG518" s="250"/>
      <c r="AH518" s="250"/>
      <c r="AI518" s="250"/>
      <c r="AJ518" s="250"/>
      <c r="AK518" s="250"/>
      <c r="AL518" s="250"/>
      <c r="AM518" s="250"/>
      <c r="AN518" s="250"/>
      <c r="AO518" s="250"/>
      <c r="AP518" s="250"/>
      <c r="AQ518" s="250"/>
    </row>
    <row r="519" spans="1:43" s="48" customFormat="1" ht="22.5" customHeight="1" x14ac:dyDescent="0.25">
      <c r="A519" s="245">
        <v>117</v>
      </c>
      <c r="B519" s="246" t="s">
        <v>1384</v>
      </c>
      <c r="C519" s="247">
        <f t="shared" si="110"/>
        <v>206801.29</v>
      </c>
      <c r="D519" s="247">
        <f t="shared" si="111"/>
        <v>0</v>
      </c>
      <c r="E519" s="247">
        <v>0</v>
      </c>
      <c r="F519" s="247">
        <v>0</v>
      </c>
      <c r="G519" s="247">
        <v>0</v>
      </c>
      <c r="H519" s="247">
        <v>0</v>
      </c>
      <c r="I519" s="247">
        <v>0</v>
      </c>
      <c r="J519" s="249">
        <v>0</v>
      </c>
      <c r="K519" s="247">
        <v>0</v>
      </c>
      <c r="L519" s="247">
        <v>0</v>
      </c>
      <c r="M519" s="247">
        <v>0</v>
      </c>
      <c r="N519" s="247">
        <v>0</v>
      </c>
      <c r="O519" s="247">
        <v>0</v>
      </c>
      <c r="P519" s="247">
        <v>206801.29</v>
      </c>
      <c r="Q519" s="247">
        <v>0</v>
      </c>
      <c r="R519" s="247">
        <v>0</v>
      </c>
      <c r="S519" s="247">
        <v>0</v>
      </c>
      <c r="T519" s="247">
        <v>0</v>
      </c>
      <c r="U519" s="250"/>
      <c r="V519" s="250"/>
      <c r="W519" s="250"/>
      <c r="X519" s="250"/>
      <c r="Y519" s="250"/>
      <c r="Z519" s="250"/>
      <c r="AA519" s="250"/>
      <c r="AB519" s="250"/>
      <c r="AC519" s="250"/>
      <c r="AD519" s="250"/>
      <c r="AE519" s="250"/>
      <c r="AF519" s="250"/>
      <c r="AG519" s="250"/>
      <c r="AH519" s="250"/>
      <c r="AI519" s="250"/>
      <c r="AJ519" s="250"/>
      <c r="AK519" s="250"/>
      <c r="AL519" s="250"/>
      <c r="AM519" s="250"/>
      <c r="AN519" s="250"/>
      <c r="AO519" s="250"/>
      <c r="AP519" s="250"/>
      <c r="AQ519" s="250"/>
    </row>
    <row r="520" spans="1:43" s="48" customFormat="1" ht="22.5" customHeight="1" x14ac:dyDescent="0.25">
      <c r="A520" s="245">
        <v>118</v>
      </c>
      <c r="B520" s="246" t="s">
        <v>578</v>
      </c>
      <c r="C520" s="247">
        <f t="shared" si="110"/>
        <v>3024967.36</v>
      </c>
      <c r="D520" s="247">
        <f t="shared" si="111"/>
        <v>3024967.36</v>
      </c>
      <c r="E520" s="247">
        <v>0</v>
      </c>
      <c r="F520" s="247">
        <v>3024967.36</v>
      </c>
      <c r="G520" s="247">
        <v>0</v>
      </c>
      <c r="H520" s="247">
        <v>0</v>
      </c>
      <c r="I520" s="247">
        <v>0</v>
      </c>
      <c r="J520" s="249">
        <v>0</v>
      </c>
      <c r="K520" s="247">
        <v>0</v>
      </c>
      <c r="L520" s="247">
        <v>0</v>
      </c>
      <c r="M520" s="247">
        <v>0</v>
      </c>
      <c r="N520" s="247">
        <v>0</v>
      </c>
      <c r="O520" s="247">
        <v>0</v>
      </c>
      <c r="P520" s="247">
        <v>0</v>
      </c>
      <c r="Q520" s="247">
        <v>0</v>
      </c>
      <c r="R520" s="247">
        <v>0</v>
      </c>
      <c r="S520" s="247">
        <v>0</v>
      </c>
      <c r="T520" s="247">
        <v>0</v>
      </c>
      <c r="U520" s="250"/>
      <c r="V520" s="250"/>
      <c r="W520" s="250"/>
      <c r="X520" s="250"/>
      <c r="Y520" s="250"/>
      <c r="Z520" s="250"/>
      <c r="AA520" s="250"/>
      <c r="AB520" s="250"/>
      <c r="AC520" s="250"/>
      <c r="AD520" s="250"/>
      <c r="AE520" s="250"/>
      <c r="AF520" s="250"/>
      <c r="AG520" s="250"/>
      <c r="AH520" s="250"/>
      <c r="AI520" s="250"/>
      <c r="AJ520" s="250"/>
      <c r="AK520" s="250"/>
      <c r="AL520" s="250"/>
      <c r="AM520" s="250"/>
      <c r="AN520" s="250"/>
      <c r="AO520" s="250"/>
      <c r="AP520" s="250"/>
      <c r="AQ520" s="250"/>
    </row>
    <row r="521" spans="1:43" s="48" customFormat="1" ht="23.25" customHeight="1" x14ac:dyDescent="0.25">
      <c r="A521" s="245">
        <v>119</v>
      </c>
      <c r="B521" s="246" t="s">
        <v>1385</v>
      </c>
      <c r="C521" s="247">
        <f t="shared" si="110"/>
        <v>3787130.39</v>
      </c>
      <c r="D521" s="247">
        <f t="shared" si="111"/>
        <v>0</v>
      </c>
      <c r="E521" s="247">
        <v>0</v>
      </c>
      <c r="F521" s="247">
        <v>0</v>
      </c>
      <c r="G521" s="247">
        <v>0</v>
      </c>
      <c r="H521" s="247">
        <v>0</v>
      </c>
      <c r="I521" s="247">
        <v>0</v>
      </c>
      <c r="J521" s="249">
        <v>0</v>
      </c>
      <c r="K521" s="247">
        <v>0</v>
      </c>
      <c r="L521" s="247">
        <v>0</v>
      </c>
      <c r="M521" s="247">
        <v>0</v>
      </c>
      <c r="N521" s="247">
        <v>3606001.2</v>
      </c>
      <c r="O521" s="247">
        <v>0</v>
      </c>
      <c r="P521" s="247">
        <v>181129.19</v>
      </c>
      <c r="Q521" s="247">
        <v>0</v>
      </c>
      <c r="R521" s="247">
        <v>0</v>
      </c>
      <c r="S521" s="247">
        <v>0</v>
      </c>
      <c r="T521" s="247">
        <v>0</v>
      </c>
      <c r="U521" s="250"/>
      <c r="V521" s="250"/>
      <c r="W521" s="250"/>
      <c r="X521" s="250"/>
      <c r="Y521" s="250"/>
      <c r="Z521" s="250"/>
      <c r="AA521" s="250"/>
      <c r="AB521" s="250"/>
      <c r="AC521" s="250"/>
      <c r="AD521" s="250"/>
      <c r="AE521" s="250"/>
      <c r="AF521" s="250"/>
      <c r="AG521" s="250"/>
      <c r="AH521" s="250"/>
      <c r="AI521" s="250"/>
      <c r="AJ521" s="250"/>
      <c r="AK521" s="250"/>
      <c r="AL521" s="250"/>
      <c r="AM521" s="250"/>
      <c r="AN521" s="250"/>
      <c r="AO521" s="250"/>
      <c r="AP521" s="250"/>
      <c r="AQ521" s="250"/>
    </row>
    <row r="522" spans="1:43" s="48" customFormat="1" ht="23.25" customHeight="1" x14ac:dyDescent="0.25">
      <c r="A522" s="245">
        <v>120</v>
      </c>
      <c r="B522" s="246" t="s">
        <v>217</v>
      </c>
      <c r="C522" s="247">
        <f t="shared" si="110"/>
        <v>2301909.6</v>
      </c>
      <c r="D522" s="247">
        <f t="shared" si="111"/>
        <v>0</v>
      </c>
      <c r="E522" s="247">
        <v>0</v>
      </c>
      <c r="F522" s="247">
        <v>0</v>
      </c>
      <c r="G522" s="247">
        <v>0</v>
      </c>
      <c r="H522" s="247">
        <v>0</v>
      </c>
      <c r="I522" s="247">
        <v>0</v>
      </c>
      <c r="J522" s="249">
        <v>0</v>
      </c>
      <c r="K522" s="247">
        <v>0</v>
      </c>
      <c r="L522" s="247">
        <v>0</v>
      </c>
      <c r="M522" s="247">
        <v>0</v>
      </c>
      <c r="N522" s="247">
        <v>2301909.6</v>
      </c>
      <c r="O522" s="247">
        <v>0</v>
      </c>
      <c r="P522" s="247">
        <v>0</v>
      </c>
      <c r="Q522" s="247">
        <v>0</v>
      </c>
      <c r="R522" s="247">
        <v>0</v>
      </c>
      <c r="S522" s="247">
        <v>0</v>
      </c>
      <c r="T522" s="247">
        <v>0</v>
      </c>
      <c r="U522" s="250"/>
      <c r="V522" s="250"/>
      <c r="W522" s="250"/>
      <c r="X522" s="250"/>
      <c r="Y522" s="250"/>
      <c r="Z522" s="250"/>
      <c r="AA522" s="250"/>
      <c r="AB522" s="250"/>
      <c r="AC522" s="250"/>
      <c r="AD522" s="250"/>
      <c r="AE522" s="250"/>
      <c r="AF522" s="250"/>
      <c r="AG522" s="250"/>
      <c r="AH522" s="250"/>
      <c r="AI522" s="250"/>
      <c r="AJ522" s="250"/>
      <c r="AK522" s="250"/>
      <c r="AL522" s="250"/>
      <c r="AM522" s="250"/>
      <c r="AN522" s="250"/>
      <c r="AO522" s="250"/>
      <c r="AP522" s="250"/>
      <c r="AQ522" s="250"/>
    </row>
    <row r="523" spans="1:43" s="48" customFormat="1" ht="23.25" customHeight="1" x14ac:dyDescent="0.25">
      <c r="A523" s="245">
        <v>121</v>
      </c>
      <c r="B523" s="246" t="s">
        <v>580</v>
      </c>
      <c r="C523" s="247">
        <f t="shared" si="110"/>
        <v>6823514.1699999999</v>
      </c>
      <c r="D523" s="247">
        <f t="shared" si="111"/>
        <v>0</v>
      </c>
      <c r="E523" s="247">
        <v>0</v>
      </c>
      <c r="F523" s="247">
        <v>0</v>
      </c>
      <c r="G523" s="247">
        <v>0</v>
      </c>
      <c r="H523" s="247">
        <v>0</v>
      </c>
      <c r="I523" s="247">
        <v>0</v>
      </c>
      <c r="J523" s="249">
        <v>0</v>
      </c>
      <c r="K523" s="247">
        <v>0</v>
      </c>
      <c r="L523" s="247">
        <v>0</v>
      </c>
      <c r="M523" s="247">
        <v>0</v>
      </c>
      <c r="N523" s="247">
        <v>6823514.1699999999</v>
      </c>
      <c r="O523" s="247">
        <v>0</v>
      </c>
      <c r="P523" s="247">
        <v>0</v>
      </c>
      <c r="Q523" s="247">
        <v>0</v>
      </c>
      <c r="R523" s="247">
        <v>0</v>
      </c>
      <c r="S523" s="247">
        <v>0</v>
      </c>
      <c r="T523" s="247">
        <v>0</v>
      </c>
      <c r="U523" s="250"/>
      <c r="V523" s="250"/>
      <c r="W523" s="250"/>
      <c r="X523" s="250"/>
      <c r="Y523" s="250"/>
      <c r="Z523" s="250"/>
      <c r="AA523" s="250"/>
      <c r="AB523" s="250"/>
      <c r="AC523" s="250"/>
      <c r="AD523" s="250"/>
      <c r="AE523" s="250"/>
      <c r="AF523" s="250"/>
      <c r="AG523" s="250"/>
      <c r="AH523" s="250"/>
      <c r="AI523" s="250"/>
      <c r="AJ523" s="250"/>
      <c r="AK523" s="250"/>
      <c r="AL523" s="250"/>
      <c r="AM523" s="250"/>
      <c r="AN523" s="250"/>
      <c r="AO523" s="250"/>
      <c r="AP523" s="250"/>
      <c r="AQ523" s="250"/>
    </row>
    <row r="524" spans="1:43" s="48" customFormat="1" ht="23.25" customHeight="1" x14ac:dyDescent="0.25">
      <c r="A524" s="245">
        <v>122</v>
      </c>
      <c r="B524" s="246" t="s">
        <v>1386</v>
      </c>
      <c r="C524" s="247">
        <f t="shared" si="110"/>
        <v>200000</v>
      </c>
      <c r="D524" s="247">
        <f t="shared" si="111"/>
        <v>0</v>
      </c>
      <c r="E524" s="247">
        <v>0</v>
      </c>
      <c r="F524" s="247">
        <v>0</v>
      </c>
      <c r="G524" s="247">
        <v>0</v>
      </c>
      <c r="H524" s="247">
        <v>0</v>
      </c>
      <c r="I524" s="247">
        <v>0</v>
      </c>
      <c r="J524" s="249">
        <v>0</v>
      </c>
      <c r="K524" s="247">
        <v>0</v>
      </c>
      <c r="L524" s="247">
        <v>0</v>
      </c>
      <c r="M524" s="247">
        <v>0</v>
      </c>
      <c r="N524" s="247">
        <v>0</v>
      </c>
      <c r="O524" s="247">
        <v>0</v>
      </c>
      <c r="P524" s="247">
        <v>200000</v>
      </c>
      <c r="Q524" s="247">
        <v>0</v>
      </c>
      <c r="R524" s="247">
        <v>0</v>
      </c>
      <c r="S524" s="247">
        <v>0</v>
      </c>
      <c r="T524" s="247">
        <v>0</v>
      </c>
      <c r="U524" s="250"/>
      <c r="V524" s="250"/>
      <c r="W524" s="250"/>
      <c r="X524" s="250"/>
      <c r="Y524" s="250"/>
      <c r="Z524" s="250"/>
      <c r="AA524" s="250"/>
      <c r="AB524" s="250"/>
      <c r="AC524" s="250"/>
      <c r="AD524" s="250"/>
      <c r="AE524" s="250"/>
      <c r="AF524" s="250"/>
      <c r="AG524" s="250"/>
      <c r="AH524" s="250"/>
      <c r="AI524" s="250"/>
      <c r="AJ524" s="250"/>
      <c r="AK524" s="250"/>
      <c r="AL524" s="250"/>
      <c r="AM524" s="250"/>
      <c r="AN524" s="250"/>
      <c r="AO524" s="250"/>
      <c r="AP524" s="250"/>
      <c r="AQ524" s="250"/>
    </row>
    <row r="525" spans="1:43" s="48" customFormat="1" ht="22.5" customHeight="1" x14ac:dyDescent="0.25">
      <c r="A525" s="245">
        <v>123</v>
      </c>
      <c r="B525" s="246" t="s">
        <v>224</v>
      </c>
      <c r="C525" s="247">
        <f t="shared" si="110"/>
        <v>246358.8</v>
      </c>
      <c r="D525" s="247">
        <f t="shared" si="111"/>
        <v>246358.8</v>
      </c>
      <c r="E525" s="247">
        <v>0</v>
      </c>
      <c r="F525" s="247">
        <v>0</v>
      </c>
      <c r="G525" s="247">
        <v>0</v>
      </c>
      <c r="H525" s="247">
        <v>0</v>
      </c>
      <c r="I525" s="247">
        <v>246358.8</v>
      </c>
      <c r="J525" s="249">
        <v>0</v>
      </c>
      <c r="K525" s="247">
        <v>0</v>
      </c>
      <c r="L525" s="247">
        <v>0</v>
      </c>
      <c r="M525" s="247">
        <v>0</v>
      </c>
      <c r="N525" s="247">
        <v>0</v>
      </c>
      <c r="O525" s="247">
        <v>0</v>
      </c>
      <c r="P525" s="247">
        <v>0</v>
      </c>
      <c r="Q525" s="247">
        <v>0</v>
      </c>
      <c r="R525" s="247">
        <v>0</v>
      </c>
      <c r="S525" s="247">
        <v>0</v>
      </c>
      <c r="T525" s="247">
        <v>0</v>
      </c>
      <c r="U525" s="250"/>
      <c r="V525" s="250"/>
      <c r="W525" s="250"/>
      <c r="X525" s="250"/>
      <c r="Y525" s="250"/>
      <c r="Z525" s="250"/>
      <c r="AA525" s="250"/>
      <c r="AB525" s="250"/>
      <c r="AC525" s="250"/>
      <c r="AD525" s="250"/>
      <c r="AE525" s="250"/>
      <c r="AF525" s="250"/>
      <c r="AG525" s="250"/>
      <c r="AH525" s="250"/>
      <c r="AI525" s="250"/>
      <c r="AJ525" s="250"/>
      <c r="AK525" s="250"/>
      <c r="AL525" s="250"/>
      <c r="AM525" s="250"/>
      <c r="AN525" s="250"/>
      <c r="AO525" s="250"/>
      <c r="AP525" s="250"/>
      <c r="AQ525" s="250"/>
    </row>
    <row r="526" spans="1:43" s="48" customFormat="1" ht="23.25" customHeight="1" x14ac:dyDescent="0.25">
      <c r="A526" s="245">
        <v>124</v>
      </c>
      <c r="B526" s="246" t="s">
        <v>1387</v>
      </c>
      <c r="C526" s="247">
        <f t="shared" si="110"/>
        <v>849850</v>
      </c>
      <c r="D526" s="247">
        <f t="shared" si="111"/>
        <v>849850</v>
      </c>
      <c r="E526" s="247">
        <v>0</v>
      </c>
      <c r="F526" s="247">
        <v>0</v>
      </c>
      <c r="G526" s="247">
        <v>849850</v>
      </c>
      <c r="H526" s="247">
        <v>0</v>
      </c>
      <c r="I526" s="247">
        <v>0</v>
      </c>
      <c r="J526" s="249">
        <v>0</v>
      </c>
      <c r="K526" s="247">
        <v>0</v>
      </c>
      <c r="L526" s="247">
        <v>0</v>
      </c>
      <c r="M526" s="247">
        <v>0</v>
      </c>
      <c r="N526" s="247">
        <v>0</v>
      </c>
      <c r="O526" s="247">
        <v>0</v>
      </c>
      <c r="P526" s="247">
        <v>0</v>
      </c>
      <c r="Q526" s="247">
        <v>0</v>
      </c>
      <c r="R526" s="247">
        <v>0</v>
      </c>
      <c r="S526" s="247">
        <v>0</v>
      </c>
      <c r="T526" s="247">
        <v>0</v>
      </c>
      <c r="U526" s="250"/>
      <c r="V526" s="250"/>
      <c r="W526" s="250"/>
      <c r="X526" s="250"/>
      <c r="Y526" s="250"/>
      <c r="Z526" s="250"/>
      <c r="AA526" s="250"/>
      <c r="AB526" s="250"/>
      <c r="AC526" s="250"/>
      <c r="AD526" s="250"/>
      <c r="AE526" s="250"/>
      <c r="AF526" s="250"/>
      <c r="AG526" s="250"/>
      <c r="AH526" s="250"/>
      <c r="AI526" s="250"/>
      <c r="AJ526" s="250"/>
      <c r="AK526" s="250"/>
      <c r="AL526" s="250"/>
      <c r="AM526" s="250"/>
      <c r="AN526" s="250"/>
      <c r="AO526" s="250"/>
      <c r="AP526" s="250"/>
      <c r="AQ526" s="250"/>
    </row>
    <row r="527" spans="1:43" s="48" customFormat="1" ht="23.25" customHeight="1" x14ac:dyDescent="0.25">
      <c r="A527" s="245">
        <v>125</v>
      </c>
      <c r="B527" s="246" t="s">
        <v>1388</v>
      </c>
      <c r="C527" s="247">
        <f t="shared" si="110"/>
        <v>7213397.0200000005</v>
      </c>
      <c r="D527" s="247">
        <f t="shared" si="111"/>
        <v>0</v>
      </c>
      <c r="E527" s="247">
        <v>0</v>
      </c>
      <c r="F527" s="247">
        <v>0</v>
      </c>
      <c r="G527" s="247">
        <v>0</v>
      </c>
      <c r="H527" s="247">
        <v>0</v>
      </c>
      <c r="I527" s="247">
        <v>0</v>
      </c>
      <c r="J527" s="249">
        <v>0</v>
      </c>
      <c r="K527" s="247">
        <v>0</v>
      </c>
      <c r="L527" s="247">
        <v>0</v>
      </c>
      <c r="M527" s="247">
        <v>0</v>
      </c>
      <c r="N527" s="247">
        <v>6964317.54</v>
      </c>
      <c r="O527" s="247">
        <v>0</v>
      </c>
      <c r="P527" s="247">
        <v>249079.48</v>
      </c>
      <c r="Q527" s="247">
        <v>0</v>
      </c>
      <c r="R527" s="247">
        <v>0</v>
      </c>
      <c r="S527" s="247">
        <v>0</v>
      </c>
      <c r="T527" s="247">
        <v>0</v>
      </c>
      <c r="U527" s="250"/>
      <c r="V527" s="250"/>
      <c r="W527" s="250"/>
      <c r="X527" s="250"/>
      <c r="Y527" s="250"/>
      <c r="Z527" s="250"/>
      <c r="AA527" s="250"/>
      <c r="AB527" s="250"/>
      <c r="AC527" s="250"/>
      <c r="AD527" s="250"/>
      <c r="AE527" s="250"/>
      <c r="AF527" s="250"/>
      <c r="AG527" s="250"/>
      <c r="AH527" s="250"/>
      <c r="AI527" s="250"/>
      <c r="AJ527" s="250"/>
      <c r="AK527" s="250"/>
      <c r="AL527" s="250"/>
      <c r="AM527" s="250"/>
      <c r="AN527" s="250"/>
      <c r="AO527" s="250"/>
      <c r="AP527" s="250"/>
      <c r="AQ527" s="250"/>
    </row>
    <row r="528" spans="1:43" s="48" customFormat="1" ht="23.25" customHeight="1" x14ac:dyDescent="0.25">
      <c r="A528" s="245">
        <v>126</v>
      </c>
      <c r="B528" s="246" t="s">
        <v>1389</v>
      </c>
      <c r="C528" s="247">
        <f t="shared" si="110"/>
        <v>105906.54</v>
      </c>
      <c r="D528" s="247">
        <f t="shared" si="111"/>
        <v>0</v>
      </c>
      <c r="E528" s="247">
        <v>0</v>
      </c>
      <c r="F528" s="247">
        <v>0</v>
      </c>
      <c r="G528" s="247">
        <v>0</v>
      </c>
      <c r="H528" s="247">
        <v>0</v>
      </c>
      <c r="I528" s="247">
        <v>0</v>
      </c>
      <c r="J528" s="249">
        <v>0</v>
      </c>
      <c r="K528" s="247">
        <v>0</v>
      </c>
      <c r="L528" s="247">
        <v>0</v>
      </c>
      <c r="M528" s="247">
        <v>0</v>
      </c>
      <c r="N528" s="247">
        <v>0</v>
      </c>
      <c r="O528" s="247">
        <v>0</v>
      </c>
      <c r="P528" s="247">
        <v>105906.54</v>
      </c>
      <c r="Q528" s="247">
        <v>0</v>
      </c>
      <c r="R528" s="247">
        <v>0</v>
      </c>
      <c r="S528" s="247">
        <v>0</v>
      </c>
      <c r="T528" s="247">
        <v>0</v>
      </c>
      <c r="U528" s="250"/>
      <c r="V528" s="250"/>
      <c r="W528" s="250"/>
      <c r="X528" s="250"/>
      <c r="Y528" s="250"/>
      <c r="Z528" s="250"/>
      <c r="AA528" s="250"/>
      <c r="AB528" s="250"/>
      <c r="AC528" s="250"/>
      <c r="AD528" s="250"/>
      <c r="AE528" s="250"/>
      <c r="AF528" s="250"/>
      <c r="AG528" s="250"/>
      <c r="AH528" s="250"/>
      <c r="AI528" s="250"/>
      <c r="AJ528" s="250"/>
      <c r="AK528" s="250"/>
      <c r="AL528" s="250"/>
      <c r="AM528" s="250"/>
      <c r="AN528" s="250"/>
      <c r="AO528" s="250"/>
      <c r="AP528" s="250"/>
      <c r="AQ528" s="250"/>
    </row>
    <row r="529" spans="1:43" s="48" customFormat="1" ht="23.25" customHeight="1" x14ac:dyDescent="0.25">
      <c r="A529" s="245">
        <v>127</v>
      </c>
      <c r="B529" s="246" t="s">
        <v>229</v>
      </c>
      <c r="C529" s="247">
        <f t="shared" si="110"/>
        <v>1380475.2</v>
      </c>
      <c r="D529" s="247">
        <f t="shared" si="111"/>
        <v>1380475.2</v>
      </c>
      <c r="E529" s="247">
        <v>0</v>
      </c>
      <c r="F529" s="247">
        <v>1380475.2</v>
      </c>
      <c r="G529" s="247">
        <v>0</v>
      </c>
      <c r="H529" s="247">
        <v>0</v>
      </c>
      <c r="I529" s="247">
        <v>0</v>
      </c>
      <c r="J529" s="249">
        <v>0</v>
      </c>
      <c r="K529" s="247">
        <v>0</v>
      </c>
      <c r="L529" s="247">
        <v>0</v>
      </c>
      <c r="M529" s="247">
        <v>0</v>
      </c>
      <c r="N529" s="247">
        <v>0</v>
      </c>
      <c r="O529" s="247">
        <v>0</v>
      </c>
      <c r="P529" s="247">
        <v>0</v>
      </c>
      <c r="Q529" s="247">
        <v>0</v>
      </c>
      <c r="R529" s="247">
        <v>0</v>
      </c>
      <c r="S529" s="247">
        <v>0</v>
      </c>
      <c r="T529" s="247">
        <v>0</v>
      </c>
      <c r="U529" s="250"/>
      <c r="V529" s="250"/>
      <c r="W529" s="250"/>
      <c r="X529" s="250"/>
      <c r="Y529" s="250"/>
      <c r="Z529" s="250"/>
      <c r="AA529" s="250"/>
      <c r="AB529" s="250"/>
      <c r="AC529" s="250"/>
      <c r="AD529" s="250"/>
      <c r="AE529" s="250"/>
      <c r="AF529" s="250"/>
      <c r="AG529" s="250"/>
      <c r="AH529" s="250"/>
      <c r="AI529" s="250"/>
      <c r="AJ529" s="250"/>
      <c r="AK529" s="250"/>
      <c r="AL529" s="250"/>
      <c r="AM529" s="250"/>
      <c r="AN529" s="250"/>
      <c r="AO529" s="250"/>
      <c r="AP529" s="250"/>
      <c r="AQ529" s="250"/>
    </row>
    <row r="530" spans="1:43" s="48" customFormat="1" ht="23.25" customHeight="1" x14ac:dyDescent="0.25">
      <c r="A530" s="245">
        <v>128</v>
      </c>
      <c r="B530" s="246" t="s">
        <v>1390</v>
      </c>
      <c r="C530" s="247">
        <f t="shared" si="110"/>
        <v>4981429.9800000004</v>
      </c>
      <c r="D530" s="247">
        <f t="shared" si="111"/>
        <v>2980027.2</v>
      </c>
      <c r="E530" s="247">
        <v>0</v>
      </c>
      <c r="F530" s="247">
        <v>2655003.6</v>
      </c>
      <c r="G530" s="247">
        <v>0</v>
      </c>
      <c r="H530" s="247">
        <v>0</v>
      </c>
      <c r="I530" s="247">
        <v>325023.59999999998</v>
      </c>
      <c r="J530" s="249">
        <v>0</v>
      </c>
      <c r="K530" s="247">
        <v>0</v>
      </c>
      <c r="L530" s="247">
        <v>0</v>
      </c>
      <c r="M530" s="247">
        <v>0</v>
      </c>
      <c r="N530" s="247">
        <v>1730971.86</v>
      </c>
      <c r="O530" s="247">
        <v>0</v>
      </c>
      <c r="P530" s="247">
        <v>270430.92</v>
      </c>
      <c r="Q530" s="247">
        <v>0</v>
      </c>
      <c r="R530" s="247">
        <v>0</v>
      </c>
      <c r="S530" s="247">
        <v>0</v>
      </c>
      <c r="T530" s="247">
        <v>0</v>
      </c>
      <c r="U530" s="250"/>
      <c r="V530" s="250"/>
      <c r="W530" s="250"/>
      <c r="X530" s="250"/>
      <c r="Y530" s="250"/>
      <c r="Z530" s="250"/>
      <c r="AA530" s="250"/>
      <c r="AB530" s="250"/>
      <c r="AC530" s="250"/>
      <c r="AD530" s="250"/>
      <c r="AE530" s="250"/>
      <c r="AF530" s="250"/>
      <c r="AG530" s="250"/>
      <c r="AH530" s="250"/>
      <c r="AI530" s="250"/>
      <c r="AJ530" s="250"/>
      <c r="AK530" s="250"/>
      <c r="AL530" s="250"/>
      <c r="AM530" s="250"/>
      <c r="AN530" s="250"/>
      <c r="AO530" s="250"/>
      <c r="AP530" s="250"/>
      <c r="AQ530" s="250"/>
    </row>
    <row r="531" spans="1:43" s="48" customFormat="1" ht="23.25" customHeight="1" x14ac:dyDescent="0.25">
      <c r="A531" s="245">
        <v>129</v>
      </c>
      <c r="B531" s="246" t="s">
        <v>1391</v>
      </c>
      <c r="C531" s="247">
        <f t="shared" ref="C531:C553" si="112">D531+K531+L531+M531+N531+O531+P531+Q531+R531+S531+T531</f>
        <v>5185562.92</v>
      </c>
      <c r="D531" s="247">
        <f t="shared" ref="D531:D536" si="113">SUM(E531:I531)</f>
        <v>3105752.4</v>
      </c>
      <c r="E531" s="247">
        <v>2734716</v>
      </c>
      <c r="F531" s="247">
        <v>0</v>
      </c>
      <c r="G531" s="247">
        <v>0</v>
      </c>
      <c r="H531" s="247">
        <v>371036.4</v>
      </c>
      <c r="I531" s="247">
        <v>0</v>
      </c>
      <c r="J531" s="249">
        <v>0</v>
      </c>
      <c r="K531" s="247">
        <v>0</v>
      </c>
      <c r="L531" s="247">
        <v>0</v>
      </c>
      <c r="M531" s="247">
        <v>0</v>
      </c>
      <c r="N531" s="247">
        <v>1963815.27</v>
      </c>
      <c r="O531" s="247">
        <v>0</v>
      </c>
      <c r="P531" s="247">
        <v>115995.25</v>
      </c>
      <c r="Q531" s="247">
        <v>0</v>
      </c>
      <c r="R531" s="247">
        <v>0</v>
      </c>
      <c r="S531" s="247">
        <v>0</v>
      </c>
      <c r="T531" s="247">
        <v>0</v>
      </c>
      <c r="U531" s="250"/>
      <c r="V531" s="250"/>
      <c r="W531" s="250"/>
      <c r="X531" s="250"/>
      <c r="Y531" s="250"/>
      <c r="Z531" s="250"/>
      <c r="AA531" s="250"/>
      <c r="AB531" s="250"/>
      <c r="AC531" s="250"/>
      <c r="AD531" s="250"/>
      <c r="AE531" s="250"/>
      <c r="AF531" s="250"/>
      <c r="AG531" s="250"/>
      <c r="AH531" s="250"/>
      <c r="AI531" s="250"/>
      <c r="AJ531" s="250"/>
      <c r="AK531" s="250"/>
      <c r="AL531" s="250"/>
      <c r="AM531" s="250"/>
      <c r="AN531" s="250"/>
      <c r="AO531" s="250"/>
      <c r="AP531" s="250"/>
      <c r="AQ531" s="250"/>
    </row>
    <row r="532" spans="1:43" s="48" customFormat="1" ht="23.25" customHeight="1" x14ac:dyDescent="0.25">
      <c r="A532" s="245">
        <v>130</v>
      </c>
      <c r="B532" s="246" t="s">
        <v>583</v>
      </c>
      <c r="C532" s="247">
        <f t="shared" si="112"/>
        <v>1075903</v>
      </c>
      <c r="D532" s="247">
        <f t="shared" si="113"/>
        <v>1075903</v>
      </c>
      <c r="E532" s="247">
        <v>0</v>
      </c>
      <c r="F532" s="247">
        <v>1075903</v>
      </c>
      <c r="G532" s="247">
        <v>0</v>
      </c>
      <c r="H532" s="247">
        <v>0</v>
      </c>
      <c r="I532" s="247">
        <v>0</v>
      </c>
      <c r="J532" s="249">
        <v>0</v>
      </c>
      <c r="K532" s="247">
        <v>0</v>
      </c>
      <c r="L532" s="247">
        <v>0</v>
      </c>
      <c r="M532" s="247">
        <v>0</v>
      </c>
      <c r="N532" s="247">
        <v>0</v>
      </c>
      <c r="O532" s="247">
        <v>0</v>
      </c>
      <c r="P532" s="247">
        <v>0</v>
      </c>
      <c r="Q532" s="247">
        <v>0</v>
      </c>
      <c r="R532" s="247">
        <v>0</v>
      </c>
      <c r="S532" s="247">
        <v>0</v>
      </c>
      <c r="T532" s="247">
        <v>0</v>
      </c>
      <c r="U532" s="250"/>
      <c r="V532" s="250"/>
      <c r="W532" s="250"/>
      <c r="X532" s="250"/>
      <c r="Y532" s="250"/>
      <c r="Z532" s="250"/>
      <c r="AA532" s="250"/>
      <c r="AB532" s="250"/>
      <c r="AC532" s="250"/>
      <c r="AD532" s="250"/>
      <c r="AE532" s="250"/>
      <c r="AF532" s="250"/>
      <c r="AG532" s="250"/>
      <c r="AH532" s="250"/>
      <c r="AI532" s="250"/>
      <c r="AJ532" s="250"/>
      <c r="AK532" s="250"/>
      <c r="AL532" s="250"/>
      <c r="AM532" s="250"/>
      <c r="AN532" s="250"/>
      <c r="AO532" s="250"/>
      <c r="AP532" s="250"/>
      <c r="AQ532" s="250"/>
    </row>
    <row r="533" spans="1:43" s="48" customFormat="1" ht="23.25" customHeight="1" x14ac:dyDescent="0.25">
      <c r="A533" s="245">
        <v>131</v>
      </c>
      <c r="B533" s="246" t="s">
        <v>233</v>
      </c>
      <c r="C533" s="247">
        <f t="shared" si="112"/>
        <v>9961216.6300000008</v>
      </c>
      <c r="D533" s="247">
        <f t="shared" si="113"/>
        <v>0</v>
      </c>
      <c r="E533" s="247">
        <v>0</v>
      </c>
      <c r="F533" s="247">
        <v>0</v>
      </c>
      <c r="G533" s="247">
        <v>0</v>
      </c>
      <c r="H533" s="247">
        <v>0</v>
      </c>
      <c r="I533" s="247">
        <v>0</v>
      </c>
      <c r="J533" s="249">
        <v>0</v>
      </c>
      <c r="K533" s="247">
        <v>0</v>
      </c>
      <c r="L533" s="247">
        <v>9961216.6300000008</v>
      </c>
      <c r="M533" s="247">
        <v>0</v>
      </c>
      <c r="N533" s="247">
        <v>0</v>
      </c>
      <c r="O533" s="247">
        <v>0</v>
      </c>
      <c r="P533" s="247">
        <v>0</v>
      </c>
      <c r="Q533" s="247">
        <v>0</v>
      </c>
      <c r="R533" s="247">
        <v>0</v>
      </c>
      <c r="S533" s="247">
        <v>0</v>
      </c>
      <c r="T533" s="247">
        <v>0</v>
      </c>
      <c r="U533" s="250"/>
      <c r="V533" s="250"/>
      <c r="W533" s="250"/>
      <c r="X533" s="250"/>
      <c r="Y533" s="250"/>
      <c r="Z533" s="250"/>
      <c r="AA533" s="250"/>
      <c r="AB533" s="250"/>
      <c r="AC533" s="250"/>
      <c r="AD533" s="250"/>
      <c r="AE533" s="250"/>
      <c r="AF533" s="250"/>
      <c r="AG533" s="250"/>
      <c r="AH533" s="250"/>
      <c r="AI533" s="250"/>
      <c r="AJ533" s="250"/>
      <c r="AK533" s="250"/>
      <c r="AL533" s="250"/>
      <c r="AM533" s="250"/>
      <c r="AN533" s="250"/>
      <c r="AO533" s="250"/>
      <c r="AP533" s="250"/>
      <c r="AQ533" s="250"/>
    </row>
    <row r="534" spans="1:43" s="48" customFormat="1" ht="23.25" customHeight="1" x14ac:dyDescent="0.25">
      <c r="A534" s="245">
        <v>132</v>
      </c>
      <c r="B534" s="246" t="s">
        <v>1392</v>
      </c>
      <c r="C534" s="247">
        <f t="shared" si="112"/>
        <v>14694161.6</v>
      </c>
      <c r="D534" s="247">
        <f t="shared" si="113"/>
        <v>0</v>
      </c>
      <c r="E534" s="247">
        <v>0</v>
      </c>
      <c r="F534" s="247">
        <v>0</v>
      </c>
      <c r="G534" s="247">
        <v>0</v>
      </c>
      <c r="H534" s="247">
        <v>0</v>
      </c>
      <c r="I534" s="247">
        <v>0</v>
      </c>
      <c r="J534" s="249">
        <v>5</v>
      </c>
      <c r="K534" s="247">
        <v>14404388.539999999</v>
      </c>
      <c r="L534" s="247">
        <v>0</v>
      </c>
      <c r="M534" s="247">
        <v>0</v>
      </c>
      <c r="N534" s="247">
        <v>0</v>
      </c>
      <c r="O534" s="247">
        <v>0</v>
      </c>
      <c r="P534" s="247">
        <v>289773.06</v>
      </c>
      <c r="Q534" s="247">
        <v>0</v>
      </c>
      <c r="R534" s="247">
        <v>0</v>
      </c>
      <c r="S534" s="247">
        <v>0</v>
      </c>
      <c r="T534" s="247">
        <v>0</v>
      </c>
      <c r="U534" s="250"/>
      <c r="V534" s="250"/>
      <c r="W534" s="250"/>
      <c r="X534" s="250"/>
      <c r="Y534" s="250"/>
      <c r="Z534" s="250"/>
      <c r="AA534" s="250"/>
      <c r="AB534" s="250"/>
      <c r="AC534" s="250"/>
      <c r="AD534" s="250"/>
      <c r="AE534" s="250"/>
      <c r="AF534" s="250"/>
      <c r="AG534" s="250"/>
      <c r="AH534" s="250"/>
      <c r="AI534" s="250"/>
      <c r="AJ534" s="250"/>
      <c r="AK534" s="250"/>
      <c r="AL534" s="250"/>
      <c r="AM534" s="250"/>
      <c r="AN534" s="250"/>
      <c r="AO534" s="250"/>
      <c r="AP534" s="250"/>
      <c r="AQ534" s="250"/>
    </row>
    <row r="535" spans="1:43" s="48" customFormat="1" ht="23.25" customHeight="1" x14ac:dyDescent="0.25">
      <c r="A535" s="245">
        <v>133</v>
      </c>
      <c r="B535" s="246" t="s">
        <v>234</v>
      </c>
      <c r="C535" s="247">
        <f t="shared" si="112"/>
        <v>4914481.3099999996</v>
      </c>
      <c r="D535" s="247">
        <f t="shared" si="113"/>
        <v>0</v>
      </c>
      <c r="E535" s="247">
        <v>0</v>
      </c>
      <c r="F535" s="247">
        <v>0</v>
      </c>
      <c r="G535" s="247">
        <v>0</v>
      </c>
      <c r="H535" s="248">
        <v>0</v>
      </c>
      <c r="I535" s="247">
        <v>0</v>
      </c>
      <c r="J535" s="249">
        <v>0</v>
      </c>
      <c r="K535" s="247">
        <v>0</v>
      </c>
      <c r="L535" s="247">
        <v>0</v>
      </c>
      <c r="M535" s="247">
        <v>0</v>
      </c>
      <c r="N535" s="247">
        <v>4914481.3099999996</v>
      </c>
      <c r="O535" s="247">
        <v>0</v>
      </c>
      <c r="P535" s="247">
        <v>0</v>
      </c>
      <c r="Q535" s="247">
        <v>0</v>
      </c>
      <c r="R535" s="247">
        <v>0</v>
      </c>
      <c r="S535" s="247">
        <v>0</v>
      </c>
      <c r="T535" s="247">
        <v>0</v>
      </c>
      <c r="U535" s="250"/>
      <c r="V535" s="250"/>
      <c r="W535" s="250"/>
      <c r="X535" s="250"/>
      <c r="Y535" s="250"/>
      <c r="Z535" s="250"/>
      <c r="AA535" s="250"/>
      <c r="AB535" s="250"/>
      <c r="AC535" s="250"/>
      <c r="AD535" s="250"/>
      <c r="AE535" s="250"/>
      <c r="AF535" s="250"/>
      <c r="AG535" s="250"/>
      <c r="AH535" s="250"/>
      <c r="AI535" s="250"/>
      <c r="AJ535" s="250"/>
      <c r="AK535" s="250"/>
      <c r="AL535" s="250"/>
      <c r="AM535" s="250"/>
      <c r="AN535" s="250"/>
      <c r="AO535" s="250"/>
      <c r="AP535" s="250"/>
      <c r="AQ535" s="250"/>
    </row>
    <row r="536" spans="1:43" s="48" customFormat="1" ht="23.25" customHeight="1" x14ac:dyDescent="0.25">
      <c r="A536" s="245">
        <v>134</v>
      </c>
      <c r="B536" s="246" t="s">
        <v>585</v>
      </c>
      <c r="C536" s="247">
        <f t="shared" si="112"/>
        <v>1160000.47</v>
      </c>
      <c r="D536" s="247">
        <f t="shared" si="113"/>
        <v>1160000.47</v>
      </c>
      <c r="E536" s="247">
        <v>0</v>
      </c>
      <c r="F536" s="247">
        <v>0</v>
      </c>
      <c r="G536" s="251">
        <v>0</v>
      </c>
      <c r="H536" s="247">
        <v>1160000.47</v>
      </c>
      <c r="I536" s="252">
        <v>0</v>
      </c>
      <c r="J536" s="249">
        <v>0</v>
      </c>
      <c r="K536" s="247">
        <v>0</v>
      </c>
      <c r="L536" s="247">
        <v>0</v>
      </c>
      <c r="M536" s="247">
        <v>0</v>
      </c>
      <c r="N536" s="247">
        <v>0</v>
      </c>
      <c r="O536" s="247">
        <v>0</v>
      </c>
      <c r="P536" s="247">
        <v>0</v>
      </c>
      <c r="Q536" s="247">
        <v>0</v>
      </c>
      <c r="R536" s="247">
        <v>0</v>
      </c>
      <c r="S536" s="247">
        <v>0</v>
      </c>
      <c r="T536" s="247">
        <v>0</v>
      </c>
      <c r="U536" s="250"/>
      <c r="V536" s="250"/>
      <c r="W536" s="250"/>
      <c r="X536" s="250"/>
      <c r="Y536" s="250"/>
      <c r="Z536" s="250"/>
      <c r="AA536" s="250"/>
      <c r="AB536" s="250"/>
      <c r="AC536" s="250"/>
      <c r="AD536" s="250"/>
      <c r="AE536" s="250"/>
      <c r="AF536" s="250"/>
      <c r="AG536" s="250"/>
      <c r="AH536" s="250"/>
      <c r="AI536" s="250"/>
      <c r="AJ536" s="250"/>
      <c r="AK536" s="250"/>
      <c r="AL536" s="250"/>
      <c r="AM536" s="250"/>
      <c r="AN536" s="250"/>
      <c r="AO536" s="250"/>
      <c r="AP536" s="250"/>
      <c r="AQ536" s="250"/>
    </row>
    <row r="537" spans="1:43" s="40" customFormat="1" ht="21" customHeight="1" x14ac:dyDescent="0.25">
      <c r="A537" s="345" t="s">
        <v>1393</v>
      </c>
      <c r="B537" s="345"/>
      <c r="C537" s="262">
        <f t="shared" ref="C537:T537" si="114">SUM(C538:C540)</f>
        <v>3258124.41</v>
      </c>
      <c r="D537" s="262">
        <f t="shared" si="114"/>
        <v>3258124.41</v>
      </c>
      <c r="E537" s="262">
        <f t="shared" si="114"/>
        <v>0</v>
      </c>
      <c r="F537" s="262">
        <f t="shared" si="114"/>
        <v>3014232.33</v>
      </c>
      <c r="G537" s="262">
        <f t="shared" si="114"/>
        <v>0</v>
      </c>
      <c r="H537" s="262">
        <f t="shared" si="114"/>
        <v>0</v>
      </c>
      <c r="I537" s="262">
        <f t="shared" si="114"/>
        <v>243892.08</v>
      </c>
      <c r="J537" s="263">
        <f t="shared" si="114"/>
        <v>0</v>
      </c>
      <c r="K537" s="262">
        <f t="shared" si="114"/>
        <v>0</v>
      </c>
      <c r="L537" s="262">
        <f t="shared" si="114"/>
        <v>0</v>
      </c>
      <c r="M537" s="262">
        <f t="shared" si="114"/>
        <v>0</v>
      </c>
      <c r="N537" s="262">
        <f t="shared" si="114"/>
        <v>0</v>
      </c>
      <c r="O537" s="262">
        <f t="shared" si="114"/>
        <v>0</v>
      </c>
      <c r="P537" s="262">
        <f t="shared" si="114"/>
        <v>0</v>
      </c>
      <c r="Q537" s="262">
        <f t="shared" si="114"/>
        <v>0</v>
      </c>
      <c r="R537" s="262">
        <f t="shared" si="114"/>
        <v>0</v>
      </c>
      <c r="S537" s="262">
        <f t="shared" si="114"/>
        <v>0</v>
      </c>
      <c r="T537" s="262">
        <f t="shared" si="114"/>
        <v>0</v>
      </c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</row>
    <row r="538" spans="1:43" s="40" customFormat="1" ht="21" customHeight="1" x14ac:dyDescent="0.25">
      <c r="A538" s="264">
        <v>1</v>
      </c>
      <c r="B538" s="265" t="s">
        <v>587</v>
      </c>
      <c r="C538" s="266">
        <f>D538+K538+L538+M538+N538+O538+P538+Q538+R538+S538</f>
        <v>243892.08</v>
      </c>
      <c r="D538" s="267">
        <f>SUM(E538:I538)</f>
        <v>243892.08</v>
      </c>
      <c r="E538" s="268">
        <v>0</v>
      </c>
      <c r="F538" s="268">
        <v>0</v>
      </c>
      <c r="G538" s="268">
        <v>0</v>
      </c>
      <c r="H538" s="268">
        <v>0</v>
      </c>
      <c r="I538" s="268">
        <v>243892.08</v>
      </c>
      <c r="J538" s="269">
        <v>0</v>
      </c>
      <c r="K538" s="268">
        <v>0</v>
      </c>
      <c r="L538" s="266">
        <v>0</v>
      </c>
      <c r="M538" s="270">
        <v>0</v>
      </c>
      <c r="N538" s="268">
        <v>0</v>
      </c>
      <c r="O538" s="268">
        <v>0</v>
      </c>
      <c r="P538" s="268">
        <v>0</v>
      </c>
      <c r="Q538" s="268">
        <v>0</v>
      </c>
      <c r="R538" s="268">
        <v>0</v>
      </c>
      <c r="S538" s="268">
        <v>0</v>
      </c>
      <c r="T538" s="268">
        <v>0</v>
      </c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</row>
    <row r="539" spans="1:43" s="48" customFormat="1" ht="21" customHeight="1" x14ac:dyDescent="0.25">
      <c r="A539" s="264">
        <v>2</v>
      </c>
      <c r="B539" s="265" t="s">
        <v>588</v>
      </c>
      <c r="C539" s="271">
        <v>1421637.93</v>
      </c>
      <c r="D539" s="272">
        <v>1421637.93</v>
      </c>
      <c r="E539" s="271">
        <f t="shared" ref="E539:T540" si="115">E542</f>
        <v>0</v>
      </c>
      <c r="F539" s="272">
        <v>1421637.93</v>
      </c>
      <c r="G539" s="271">
        <f t="shared" si="115"/>
        <v>0</v>
      </c>
      <c r="H539" s="271">
        <f t="shared" si="115"/>
        <v>0</v>
      </c>
      <c r="I539" s="271">
        <f t="shared" si="115"/>
        <v>0</v>
      </c>
      <c r="J539" s="273">
        <f t="shared" si="115"/>
        <v>0</v>
      </c>
      <c r="K539" s="271">
        <f t="shared" si="115"/>
        <v>0</v>
      </c>
      <c r="L539" s="271">
        <f t="shared" si="115"/>
        <v>0</v>
      </c>
      <c r="M539" s="271">
        <f t="shared" si="115"/>
        <v>0</v>
      </c>
      <c r="N539" s="271">
        <f t="shared" si="115"/>
        <v>0</v>
      </c>
      <c r="O539" s="271">
        <f t="shared" si="115"/>
        <v>0</v>
      </c>
      <c r="P539" s="271">
        <v>0</v>
      </c>
      <c r="Q539" s="271">
        <f t="shared" si="115"/>
        <v>0</v>
      </c>
      <c r="R539" s="271">
        <f t="shared" si="115"/>
        <v>0</v>
      </c>
      <c r="S539" s="271">
        <f t="shared" si="115"/>
        <v>0</v>
      </c>
      <c r="T539" s="271">
        <f t="shared" si="115"/>
        <v>0</v>
      </c>
      <c r="U539" s="250"/>
      <c r="V539" s="250"/>
      <c r="W539" s="250"/>
      <c r="X539" s="250"/>
      <c r="Y539" s="250"/>
      <c r="Z539" s="250"/>
      <c r="AA539" s="250"/>
      <c r="AB539" s="250"/>
      <c r="AC539" s="250"/>
      <c r="AD539" s="250"/>
      <c r="AE539" s="250"/>
      <c r="AF539" s="250"/>
      <c r="AG539" s="250"/>
      <c r="AH539" s="250"/>
      <c r="AI539" s="250"/>
      <c r="AJ539" s="250"/>
      <c r="AK539" s="250"/>
      <c r="AL539" s="250"/>
      <c r="AM539" s="250"/>
      <c r="AN539" s="250"/>
      <c r="AO539" s="250"/>
      <c r="AP539" s="250"/>
      <c r="AQ539" s="250"/>
    </row>
    <row r="540" spans="1:43" s="48" customFormat="1" ht="21" customHeight="1" x14ac:dyDescent="0.25">
      <c r="A540" s="264">
        <v>3</v>
      </c>
      <c r="B540" s="265" t="s">
        <v>589</v>
      </c>
      <c r="C540" s="271">
        <v>1592594.4</v>
      </c>
      <c r="D540" s="272">
        <v>1592594.4</v>
      </c>
      <c r="E540" s="271">
        <f t="shared" si="115"/>
        <v>0</v>
      </c>
      <c r="F540" s="271">
        <v>1592594.4</v>
      </c>
      <c r="G540" s="271">
        <f t="shared" si="115"/>
        <v>0</v>
      </c>
      <c r="H540" s="271">
        <v>0</v>
      </c>
      <c r="I540" s="271">
        <v>0</v>
      </c>
      <c r="J540" s="273">
        <f t="shared" si="115"/>
        <v>0</v>
      </c>
      <c r="K540" s="271">
        <f t="shared" si="115"/>
        <v>0</v>
      </c>
      <c r="L540" s="271">
        <f t="shared" si="115"/>
        <v>0</v>
      </c>
      <c r="M540" s="271">
        <f t="shared" si="115"/>
        <v>0</v>
      </c>
      <c r="N540" s="271">
        <f t="shared" si="115"/>
        <v>0</v>
      </c>
      <c r="O540" s="271">
        <f t="shared" si="115"/>
        <v>0</v>
      </c>
      <c r="P540" s="271">
        <f t="shared" si="115"/>
        <v>0</v>
      </c>
      <c r="Q540" s="271">
        <f t="shared" si="115"/>
        <v>0</v>
      </c>
      <c r="R540" s="271">
        <f t="shared" si="115"/>
        <v>0</v>
      </c>
      <c r="S540" s="271">
        <f t="shared" si="115"/>
        <v>0</v>
      </c>
      <c r="T540" s="271">
        <f t="shared" si="115"/>
        <v>0</v>
      </c>
      <c r="U540" s="250"/>
      <c r="V540" s="250"/>
      <c r="W540" s="250"/>
      <c r="X540" s="250"/>
      <c r="Y540" s="250"/>
      <c r="Z540" s="250"/>
      <c r="AA540" s="250"/>
      <c r="AB540" s="250"/>
      <c r="AC540" s="250"/>
      <c r="AD540" s="250"/>
      <c r="AE540" s="250"/>
      <c r="AF540" s="250"/>
      <c r="AG540" s="250"/>
      <c r="AH540" s="250"/>
      <c r="AI540" s="250"/>
      <c r="AJ540" s="250"/>
      <c r="AK540" s="250"/>
      <c r="AL540" s="250"/>
      <c r="AM540" s="250"/>
      <c r="AN540" s="250"/>
      <c r="AO540" s="250"/>
      <c r="AP540" s="250"/>
      <c r="AQ540" s="250"/>
    </row>
    <row r="541" spans="1:43" s="40" customFormat="1" ht="25.5" customHeight="1" x14ac:dyDescent="0.25">
      <c r="A541" s="344" t="s">
        <v>240</v>
      </c>
      <c r="B541" s="344"/>
      <c r="C541" s="242">
        <f>SUM(C542:C543)</f>
        <v>775182.03999999992</v>
      </c>
      <c r="D541" s="242">
        <f t="shared" ref="D541:T541" si="116">SUM(D542:D543)</f>
        <v>631237.19999999995</v>
      </c>
      <c r="E541" s="242">
        <f t="shared" si="116"/>
        <v>0</v>
      </c>
      <c r="F541" s="242">
        <f t="shared" si="116"/>
        <v>0</v>
      </c>
      <c r="G541" s="242">
        <f t="shared" si="116"/>
        <v>0</v>
      </c>
      <c r="H541" s="242">
        <f t="shared" si="116"/>
        <v>172996.8</v>
      </c>
      <c r="I541" s="242">
        <f t="shared" si="116"/>
        <v>458240.4</v>
      </c>
      <c r="J541" s="243">
        <f t="shared" si="116"/>
        <v>0</v>
      </c>
      <c r="K541" s="242">
        <f t="shared" si="116"/>
        <v>0</v>
      </c>
      <c r="L541" s="242">
        <f t="shared" si="116"/>
        <v>0</v>
      </c>
      <c r="M541" s="242">
        <f t="shared" si="116"/>
        <v>0</v>
      </c>
      <c r="N541" s="242">
        <f t="shared" si="116"/>
        <v>0</v>
      </c>
      <c r="O541" s="242">
        <f t="shared" si="116"/>
        <v>0</v>
      </c>
      <c r="P541" s="242">
        <f t="shared" si="116"/>
        <v>143944.84</v>
      </c>
      <c r="Q541" s="242">
        <f t="shared" si="116"/>
        <v>0</v>
      </c>
      <c r="R541" s="242">
        <f t="shared" si="116"/>
        <v>0</v>
      </c>
      <c r="S541" s="242">
        <f t="shared" si="116"/>
        <v>0</v>
      </c>
      <c r="T541" s="242">
        <f t="shared" si="116"/>
        <v>0</v>
      </c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</row>
    <row r="542" spans="1:43" s="48" customFormat="1" ht="22.5" customHeight="1" x14ac:dyDescent="0.25">
      <c r="A542" s="245">
        <v>1</v>
      </c>
      <c r="B542" s="246" t="s">
        <v>1394</v>
      </c>
      <c r="C542" s="247">
        <f t="shared" si="112"/>
        <v>143944.84</v>
      </c>
      <c r="D542" s="247">
        <f t="shared" ref="D542:D553" si="117">SUM(E542:I542)</f>
        <v>0</v>
      </c>
      <c r="E542" s="247">
        <v>0</v>
      </c>
      <c r="F542" s="247">
        <v>0</v>
      </c>
      <c r="G542" s="247">
        <v>0</v>
      </c>
      <c r="H542" s="247">
        <v>0</v>
      </c>
      <c r="I542" s="247">
        <v>0</v>
      </c>
      <c r="J542" s="249">
        <v>0</v>
      </c>
      <c r="K542" s="247">
        <v>0</v>
      </c>
      <c r="L542" s="247">
        <v>0</v>
      </c>
      <c r="M542" s="247">
        <v>0</v>
      </c>
      <c r="N542" s="247">
        <v>0</v>
      </c>
      <c r="O542" s="247">
        <v>0</v>
      </c>
      <c r="P542" s="247">
        <v>143944.84</v>
      </c>
      <c r="Q542" s="247">
        <v>0</v>
      </c>
      <c r="R542" s="247">
        <v>0</v>
      </c>
      <c r="S542" s="247">
        <v>0</v>
      </c>
      <c r="T542" s="247">
        <v>0</v>
      </c>
      <c r="U542" s="250"/>
      <c r="V542" s="250"/>
      <c r="W542" s="250"/>
      <c r="X542" s="250"/>
      <c r="Y542" s="250"/>
      <c r="Z542" s="250"/>
      <c r="AA542" s="250"/>
      <c r="AB542" s="250"/>
      <c r="AC542" s="250"/>
      <c r="AD542" s="250"/>
      <c r="AE542" s="250"/>
      <c r="AF542" s="250"/>
      <c r="AG542" s="250"/>
      <c r="AH542" s="250"/>
      <c r="AI542" s="250"/>
      <c r="AJ542" s="250"/>
      <c r="AK542" s="250"/>
      <c r="AL542" s="250"/>
      <c r="AM542" s="250"/>
      <c r="AN542" s="250"/>
      <c r="AO542" s="250"/>
      <c r="AP542" s="250"/>
      <c r="AQ542" s="250"/>
    </row>
    <row r="543" spans="1:43" s="48" customFormat="1" ht="24.6" customHeight="1" x14ac:dyDescent="0.25">
      <c r="A543" s="245">
        <v>2</v>
      </c>
      <c r="B543" s="246" t="s">
        <v>591</v>
      </c>
      <c r="C543" s="247">
        <f t="shared" si="112"/>
        <v>631237.19999999995</v>
      </c>
      <c r="D543" s="247">
        <f t="shared" si="117"/>
        <v>631237.19999999995</v>
      </c>
      <c r="E543" s="247">
        <v>0</v>
      </c>
      <c r="F543" s="247">
        <v>0</v>
      </c>
      <c r="G543" s="247">
        <v>0</v>
      </c>
      <c r="H543" s="247">
        <v>172996.8</v>
      </c>
      <c r="I543" s="247">
        <v>458240.4</v>
      </c>
      <c r="J543" s="249">
        <v>0</v>
      </c>
      <c r="K543" s="247">
        <v>0</v>
      </c>
      <c r="L543" s="247">
        <v>0</v>
      </c>
      <c r="M543" s="247">
        <v>0</v>
      </c>
      <c r="N543" s="247">
        <v>0</v>
      </c>
      <c r="O543" s="247">
        <v>0</v>
      </c>
      <c r="P543" s="247">
        <v>0</v>
      </c>
      <c r="Q543" s="247">
        <v>0</v>
      </c>
      <c r="R543" s="247">
        <v>0</v>
      </c>
      <c r="S543" s="247">
        <v>0</v>
      </c>
      <c r="T543" s="247">
        <v>0</v>
      </c>
      <c r="U543" s="250"/>
      <c r="V543" s="250"/>
      <c r="W543" s="250"/>
      <c r="X543" s="250"/>
      <c r="Y543" s="250"/>
      <c r="Z543" s="250"/>
      <c r="AA543" s="250"/>
      <c r="AB543" s="250"/>
      <c r="AC543" s="250"/>
      <c r="AD543" s="250"/>
      <c r="AE543" s="250"/>
      <c r="AF543" s="250"/>
      <c r="AG543" s="250"/>
      <c r="AH543" s="250"/>
      <c r="AI543" s="250"/>
      <c r="AJ543" s="250"/>
      <c r="AK543" s="250"/>
      <c r="AL543" s="250"/>
      <c r="AM543" s="250"/>
      <c r="AN543" s="250"/>
      <c r="AO543" s="250"/>
      <c r="AP543" s="250"/>
      <c r="AQ543" s="250"/>
    </row>
    <row r="544" spans="1:43" s="40" customFormat="1" ht="24" customHeight="1" x14ac:dyDescent="0.25">
      <c r="A544" s="344" t="s">
        <v>592</v>
      </c>
      <c r="B544" s="344"/>
      <c r="C544" s="242">
        <f>SUM(C545:C547)</f>
        <v>4512919.0600000005</v>
      </c>
      <c r="D544" s="242">
        <f t="shared" ref="D544:T544" si="118">SUM(D545:D547)</f>
        <v>2966543.4</v>
      </c>
      <c r="E544" s="242">
        <f t="shared" si="118"/>
        <v>2587791</v>
      </c>
      <c r="F544" s="242">
        <f t="shared" si="118"/>
        <v>0</v>
      </c>
      <c r="G544" s="242">
        <f t="shared" si="118"/>
        <v>0</v>
      </c>
      <c r="H544" s="242">
        <f t="shared" si="118"/>
        <v>378752.4</v>
      </c>
      <c r="I544" s="242">
        <f t="shared" si="118"/>
        <v>0</v>
      </c>
      <c r="J544" s="243">
        <f t="shared" si="118"/>
        <v>0</v>
      </c>
      <c r="K544" s="242">
        <f t="shared" si="118"/>
        <v>0</v>
      </c>
      <c r="L544" s="242">
        <f t="shared" si="118"/>
        <v>0</v>
      </c>
      <c r="M544" s="242">
        <f t="shared" si="118"/>
        <v>0</v>
      </c>
      <c r="N544" s="242">
        <f t="shared" si="118"/>
        <v>1546375.66</v>
      </c>
      <c r="O544" s="242">
        <f t="shared" si="118"/>
        <v>0</v>
      </c>
      <c r="P544" s="242">
        <f t="shared" si="118"/>
        <v>0</v>
      </c>
      <c r="Q544" s="242">
        <f t="shared" si="118"/>
        <v>0</v>
      </c>
      <c r="R544" s="242">
        <f t="shared" si="118"/>
        <v>0</v>
      </c>
      <c r="S544" s="242">
        <f t="shared" si="118"/>
        <v>0</v>
      </c>
      <c r="T544" s="242">
        <f t="shared" si="118"/>
        <v>0</v>
      </c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</row>
    <row r="545" spans="1:43" s="48" customFormat="1" ht="21.75" customHeight="1" x14ac:dyDescent="0.25">
      <c r="A545" s="245">
        <v>1</v>
      </c>
      <c r="B545" s="246" t="s">
        <v>593</v>
      </c>
      <c r="C545" s="247">
        <f t="shared" ref="C545:C547" si="119">D545+K545+L545+M545+N545+O545+P545+Q545+R545+S545+T545</f>
        <v>810723.4</v>
      </c>
      <c r="D545" s="247">
        <f t="shared" ref="D545:D547" si="120">SUM(E545:I545)</f>
        <v>810723.4</v>
      </c>
      <c r="E545" s="247">
        <v>810723.4</v>
      </c>
      <c r="F545" s="247">
        <v>0</v>
      </c>
      <c r="G545" s="247">
        <v>0</v>
      </c>
      <c r="H545" s="247">
        <v>0</v>
      </c>
      <c r="I545" s="247">
        <v>0</v>
      </c>
      <c r="J545" s="249">
        <v>0</v>
      </c>
      <c r="K545" s="247">
        <v>0</v>
      </c>
      <c r="L545" s="247">
        <v>0</v>
      </c>
      <c r="M545" s="247">
        <v>0</v>
      </c>
      <c r="N545" s="247">
        <v>0</v>
      </c>
      <c r="O545" s="247">
        <v>0</v>
      </c>
      <c r="P545" s="247">
        <v>0</v>
      </c>
      <c r="Q545" s="247">
        <v>0</v>
      </c>
      <c r="R545" s="247">
        <v>0</v>
      </c>
      <c r="S545" s="247">
        <v>0</v>
      </c>
      <c r="T545" s="247">
        <v>0</v>
      </c>
      <c r="U545" s="250"/>
      <c r="V545" s="250"/>
      <c r="W545" s="250"/>
      <c r="X545" s="250"/>
      <c r="Y545" s="250"/>
      <c r="Z545" s="250"/>
      <c r="AA545" s="250"/>
      <c r="AB545" s="250"/>
      <c r="AC545" s="250"/>
      <c r="AD545" s="250"/>
      <c r="AE545" s="250"/>
      <c r="AF545" s="250"/>
      <c r="AG545" s="250"/>
      <c r="AH545" s="250"/>
      <c r="AI545" s="250"/>
      <c r="AJ545" s="250"/>
      <c r="AK545" s="250"/>
      <c r="AL545" s="250"/>
      <c r="AM545" s="250"/>
      <c r="AN545" s="250"/>
      <c r="AO545" s="250"/>
      <c r="AP545" s="250"/>
      <c r="AQ545" s="250"/>
    </row>
    <row r="546" spans="1:43" s="48" customFormat="1" ht="21.75" customHeight="1" x14ac:dyDescent="0.25">
      <c r="A546" s="245">
        <v>2</v>
      </c>
      <c r="B546" s="246" t="s">
        <v>594</v>
      </c>
      <c r="C546" s="247">
        <f t="shared" si="119"/>
        <v>1777067.6</v>
      </c>
      <c r="D546" s="247">
        <f t="shared" si="120"/>
        <v>1777067.6</v>
      </c>
      <c r="E546" s="247">
        <v>1777067.6</v>
      </c>
      <c r="F546" s="247">
        <v>0</v>
      </c>
      <c r="G546" s="247">
        <v>0</v>
      </c>
      <c r="H546" s="247">
        <v>0</v>
      </c>
      <c r="I546" s="247">
        <v>0</v>
      </c>
      <c r="J546" s="249">
        <v>0</v>
      </c>
      <c r="K546" s="247">
        <v>0</v>
      </c>
      <c r="L546" s="247">
        <v>0</v>
      </c>
      <c r="M546" s="247">
        <v>0</v>
      </c>
      <c r="N546" s="247">
        <v>0</v>
      </c>
      <c r="O546" s="247">
        <v>0</v>
      </c>
      <c r="P546" s="247">
        <v>0</v>
      </c>
      <c r="Q546" s="247">
        <v>0</v>
      </c>
      <c r="R546" s="247">
        <v>0</v>
      </c>
      <c r="S546" s="247">
        <v>0</v>
      </c>
      <c r="T546" s="247">
        <v>0</v>
      </c>
      <c r="U546" s="250"/>
      <c r="V546" s="250"/>
      <c r="W546" s="250"/>
      <c r="X546" s="250"/>
      <c r="Y546" s="250"/>
      <c r="Z546" s="250"/>
      <c r="AA546" s="250"/>
      <c r="AB546" s="250"/>
      <c r="AC546" s="250"/>
      <c r="AD546" s="250"/>
      <c r="AE546" s="250"/>
      <c r="AF546" s="250"/>
      <c r="AG546" s="250"/>
      <c r="AH546" s="250"/>
      <c r="AI546" s="250"/>
      <c r="AJ546" s="250"/>
      <c r="AK546" s="250"/>
      <c r="AL546" s="250"/>
      <c r="AM546" s="250"/>
      <c r="AN546" s="250"/>
      <c r="AO546" s="250"/>
      <c r="AP546" s="250"/>
      <c r="AQ546" s="250"/>
    </row>
    <row r="547" spans="1:43" s="48" customFormat="1" ht="21.75" customHeight="1" x14ac:dyDescent="0.25">
      <c r="A547" s="245">
        <v>3</v>
      </c>
      <c r="B547" s="246" t="s">
        <v>1395</v>
      </c>
      <c r="C547" s="247">
        <f t="shared" si="119"/>
        <v>1925128.06</v>
      </c>
      <c r="D547" s="247">
        <f t="shared" si="120"/>
        <v>378752.4</v>
      </c>
      <c r="E547" s="247">
        <v>0</v>
      </c>
      <c r="F547" s="247">
        <v>0</v>
      </c>
      <c r="G547" s="247">
        <v>0</v>
      </c>
      <c r="H547" s="247">
        <v>378752.4</v>
      </c>
      <c r="I547" s="247">
        <v>0</v>
      </c>
      <c r="J547" s="249">
        <v>0</v>
      </c>
      <c r="K547" s="247">
        <v>0</v>
      </c>
      <c r="L547" s="247">
        <v>0</v>
      </c>
      <c r="M547" s="247">
        <v>0</v>
      </c>
      <c r="N547" s="247">
        <v>1546375.66</v>
      </c>
      <c r="O547" s="247">
        <v>0</v>
      </c>
      <c r="P547" s="247">
        <v>0</v>
      </c>
      <c r="Q547" s="247">
        <v>0</v>
      </c>
      <c r="R547" s="247">
        <v>0</v>
      </c>
      <c r="S547" s="247">
        <v>0</v>
      </c>
      <c r="T547" s="247">
        <v>0</v>
      </c>
      <c r="U547" s="250"/>
      <c r="V547" s="250"/>
      <c r="W547" s="250"/>
      <c r="X547" s="250"/>
      <c r="Y547" s="250"/>
      <c r="Z547" s="250"/>
      <c r="AA547" s="250"/>
      <c r="AB547" s="250"/>
      <c r="AC547" s="250"/>
      <c r="AD547" s="250"/>
      <c r="AE547" s="250"/>
      <c r="AF547" s="250"/>
      <c r="AG547" s="250"/>
      <c r="AH547" s="250"/>
      <c r="AI547" s="250"/>
      <c r="AJ547" s="250"/>
      <c r="AK547" s="250"/>
      <c r="AL547" s="250"/>
      <c r="AM547" s="250"/>
      <c r="AN547" s="250"/>
      <c r="AO547" s="250"/>
      <c r="AP547" s="250"/>
      <c r="AQ547" s="250"/>
    </row>
    <row r="548" spans="1:43" s="40" customFormat="1" ht="22.5" customHeight="1" x14ac:dyDescent="0.25">
      <c r="A548" s="344" t="s">
        <v>242</v>
      </c>
      <c r="B548" s="344"/>
      <c r="C548" s="242">
        <f>SUM(C549:C553)</f>
        <v>10871556.859999999</v>
      </c>
      <c r="D548" s="242">
        <f t="shared" ref="D548:T548" si="121">SUM(D549:D553)</f>
        <v>2495394.04</v>
      </c>
      <c r="E548" s="242">
        <f t="shared" si="121"/>
        <v>396021.6</v>
      </c>
      <c r="F548" s="242">
        <f t="shared" si="121"/>
        <v>1669442.44</v>
      </c>
      <c r="G548" s="242">
        <f t="shared" si="121"/>
        <v>0</v>
      </c>
      <c r="H548" s="242">
        <f t="shared" si="121"/>
        <v>204464.4</v>
      </c>
      <c r="I548" s="242">
        <f t="shared" si="121"/>
        <v>225465.60000000001</v>
      </c>
      <c r="J548" s="243">
        <f t="shared" si="121"/>
        <v>0</v>
      </c>
      <c r="K548" s="242">
        <f t="shared" si="121"/>
        <v>0</v>
      </c>
      <c r="L548" s="242">
        <f t="shared" si="121"/>
        <v>7584991.0199999996</v>
      </c>
      <c r="M548" s="242">
        <f t="shared" si="121"/>
        <v>0</v>
      </c>
      <c r="N548" s="242">
        <f t="shared" si="121"/>
        <v>0</v>
      </c>
      <c r="O548" s="242">
        <f t="shared" si="121"/>
        <v>0</v>
      </c>
      <c r="P548" s="242">
        <f t="shared" si="121"/>
        <v>791171.79999999993</v>
      </c>
      <c r="Q548" s="242">
        <f t="shared" si="121"/>
        <v>0</v>
      </c>
      <c r="R548" s="242">
        <f t="shared" si="121"/>
        <v>0</v>
      </c>
      <c r="S548" s="242">
        <f t="shared" si="121"/>
        <v>0</v>
      </c>
      <c r="T548" s="242">
        <f t="shared" si="121"/>
        <v>0</v>
      </c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  <c r="AG548" s="244"/>
      <c r="AH548" s="244"/>
      <c r="AI548" s="244"/>
      <c r="AJ548" s="244"/>
      <c r="AK548" s="244"/>
      <c r="AL548" s="244"/>
      <c r="AM548" s="244"/>
      <c r="AN548" s="244"/>
      <c r="AO548" s="244"/>
      <c r="AP548" s="244"/>
      <c r="AQ548" s="244"/>
    </row>
    <row r="549" spans="1:43" s="48" customFormat="1" ht="22.5" customHeight="1" x14ac:dyDescent="0.25">
      <c r="A549" s="245">
        <v>1</v>
      </c>
      <c r="B549" s="246" t="s">
        <v>1396</v>
      </c>
      <c r="C549" s="247">
        <f t="shared" si="112"/>
        <v>150351.76</v>
      </c>
      <c r="D549" s="247">
        <f t="shared" ref="D549:D550" si="122">SUM(E549:I549)</f>
        <v>0</v>
      </c>
      <c r="E549" s="247">
        <v>0</v>
      </c>
      <c r="F549" s="247">
        <v>0</v>
      </c>
      <c r="G549" s="247">
        <v>0</v>
      </c>
      <c r="H549" s="247">
        <v>0</v>
      </c>
      <c r="I549" s="247">
        <v>0</v>
      </c>
      <c r="J549" s="249">
        <v>0</v>
      </c>
      <c r="K549" s="247">
        <v>0</v>
      </c>
      <c r="L549" s="247">
        <v>0</v>
      </c>
      <c r="M549" s="247">
        <v>0</v>
      </c>
      <c r="N549" s="247">
        <v>0</v>
      </c>
      <c r="O549" s="247">
        <v>0</v>
      </c>
      <c r="P549" s="247">
        <v>150351.76</v>
      </c>
      <c r="Q549" s="247">
        <v>0</v>
      </c>
      <c r="R549" s="247">
        <v>0</v>
      </c>
      <c r="S549" s="247">
        <v>0</v>
      </c>
      <c r="T549" s="247">
        <v>0</v>
      </c>
      <c r="U549" s="250"/>
      <c r="V549" s="250"/>
      <c r="W549" s="250"/>
      <c r="X549" s="250"/>
      <c r="Y549" s="250"/>
      <c r="Z549" s="250"/>
      <c r="AA549" s="250"/>
      <c r="AB549" s="250"/>
      <c r="AC549" s="250"/>
      <c r="AD549" s="250"/>
      <c r="AE549" s="250"/>
      <c r="AF549" s="250"/>
      <c r="AG549" s="250"/>
      <c r="AH549" s="250"/>
      <c r="AI549" s="250"/>
      <c r="AJ549" s="250"/>
      <c r="AK549" s="250"/>
      <c r="AL549" s="250"/>
      <c r="AM549" s="250"/>
      <c r="AN549" s="250"/>
      <c r="AO549" s="250"/>
      <c r="AP549" s="250"/>
      <c r="AQ549" s="250"/>
    </row>
    <row r="550" spans="1:43" s="48" customFormat="1" ht="25.5" customHeight="1" x14ac:dyDescent="0.25">
      <c r="A550" s="245">
        <v>2</v>
      </c>
      <c r="B550" s="246" t="s">
        <v>1397</v>
      </c>
      <c r="C550" s="247">
        <f t="shared" si="112"/>
        <v>218965.97</v>
      </c>
      <c r="D550" s="247">
        <f t="shared" si="122"/>
        <v>0</v>
      </c>
      <c r="E550" s="247">
        <v>0</v>
      </c>
      <c r="F550" s="247">
        <v>0</v>
      </c>
      <c r="G550" s="247">
        <v>0</v>
      </c>
      <c r="H550" s="247">
        <v>0</v>
      </c>
      <c r="I550" s="247">
        <v>0</v>
      </c>
      <c r="J550" s="249">
        <v>0</v>
      </c>
      <c r="K550" s="247">
        <v>0</v>
      </c>
      <c r="L550" s="247">
        <v>0</v>
      </c>
      <c r="M550" s="247">
        <v>0</v>
      </c>
      <c r="N550" s="247">
        <v>0</v>
      </c>
      <c r="O550" s="247">
        <v>0</v>
      </c>
      <c r="P550" s="247">
        <v>218965.97</v>
      </c>
      <c r="Q550" s="247">
        <v>0</v>
      </c>
      <c r="R550" s="247">
        <v>0</v>
      </c>
      <c r="S550" s="247">
        <v>0</v>
      </c>
      <c r="T550" s="247">
        <v>0</v>
      </c>
      <c r="U550" s="250"/>
      <c r="V550" s="250"/>
      <c r="W550" s="250"/>
      <c r="X550" s="250"/>
      <c r="Y550" s="250"/>
      <c r="Z550" s="250"/>
      <c r="AA550" s="250"/>
      <c r="AB550" s="250"/>
      <c r="AC550" s="250"/>
      <c r="AD550" s="250"/>
      <c r="AE550" s="250"/>
      <c r="AF550" s="250"/>
      <c r="AG550" s="250"/>
      <c r="AH550" s="250"/>
      <c r="AI550" s="250"/>
      <c r="AJ550" s="250"/>
      <c r="AK550" s="250"/>
      <c r="AL550" s="250"/>
      <c r="AM550" s="250"/>
      <c r="AN550" s="250"/>
      <c r="AO550" s="250"/>
      <c r="AP550" s="250"/>
      <c r="AQ550" s="250"/>
    </row>
    <row r="551" spans="1:43" s="48" customFormat="1" ht="22.5" customHeight="1" x14ac:dyDescent="0.25">
      <c r="A551" s="245">
        <v>3</v>
      </c>
      <c r="B551" s="246" t="s">
        <v>1398</v>
      </c>
      <c r="C551" s="247">
        <f t="shared" si="112"/>
        <v>7738068.25</v>
      </c>
      <c r="D551" s="247">
        <f t="shared" si="117"/>
        <v>0</v>
      </c>
      <c r="E551" s="247">
        <v>0</v>
      </c>
      <c r="F551" s="247">
        <v>0</v>
      </c>
      <c r="G551" s="247">
        <v>0</v>
      </c>
      <c r="H551" s="247">
        <v>0</v>
      </c>
      <c r="I551" s="247">
        <v>0</v>
      </c>
      <c r="J551" s="249">
        <v>0</v>
      </c>
      <c r="K551" s="247">
        <v>0</v>
      </c>
      <c r="L551" s="247">
        <v>7584991.0199999996</v>
      </c>
      <c r="M551" s="247">
        <v>0</v>
      </c>
      <c r="N551" s="247">
        <v>0</v>
      </c>
      <c r="O551" s="247">
        <v>0</v>
      </c>
      <c r="P551" s="247">
        <v>153077.23000000001</v>
      </c>
      <c r="Q551" s="247">
        <v>0</v>
      </c>
      <c r="R551" s="247">
        <v>0</v>
      </c>
      <c r="S551" s="247">
        <v>0</v>
      </c>
      <c r="T551" s="247">
        <v>0</v>
      </c>
      <c r="U551" s="250"/>
      <c r="V551" s="250"/>
      <c r="W551" s="250"/>
      <c r="X551" s="250"/>
      <c r="Y551" s="250"/>
      <c r="Z551" s="250"/>
      <c r="AA551" s="250"/>
      <c r="AB551" s="250"/>
      <c r="AC551" s="250"/>
      <c r="AD551" s="250"/>
      <c r="AE551" s="250"/>
      <c r="AF551" s="250"/>
      <c r="AG551" s="250"/>
      <c r="AH551" s="250"/>
      <c r="AI551" s="250"/>
      <c r="AJ551" s="250"/>
      <c r="AK551" s="250"/>
      <c r="AL551" s="250"/>
      <c r="AM551" s="250"/>
      <c r="AN551" s="250"/>
      <c r="AO551" s="250"/>
      <c r="AP551" s="250"/>
      <c r="AQ551" s="250"/>
    </row>
    <row r="552" spans="1:43" s="48" customFormat="1" ht="22.5" customHeight="1" x14ac:dyDescent="0.25">
      <c r="A552" s="245">
        <v>4</v>
      </c>
      <c r="B552" s="246" t="s">
        <v>1399</v>
      </c>
      <c r="C552" s="247">
        <f t="shared" si="112"/>
        <v>137657.26</v>
      </c>
      <c r="D552" s="247">
        <f t="shared" si="117"/>
        <v>0</v>
      </c>
      <c r="E552" s="247">
        <v>0</v>
      </c>
      <c r="F552" s="247">
        <v>0</v>
      </c>
      <c r="G552" s="247">
        <v>0</v>
      </c>
      <c r="H552" s="247">
        <v>0</v>
      </c>
      <c r="I552" s="247">
        <v>0</v>
      </c>
      <c r="J552" s="249">
        <v>0</v>
      </c>
      <c r="K552" s="247">
        <v>0</v>
      </c>
      <c r="L552" s="247">
        <v>0</v>
      </c>
      <c r="M552" s="247">
        <v>0</v>
      </c>
      <c r="N552" s="247">
        <v>0</v>
      </c>
      <c r="O552" s="247">
        <v>0</v>
      </c>
      <c r="P552" s="247">
        <v>137657.26</v>
      </c>
      <c r="Q552" s="247">
        <v>0</v>
      </c>
      <c r="R552" s="247">
        <v>0</v>
      </c>
      <c r="S552" s="247">
        <v>0</v>
      </c>
      <c r="T552" s="247">
        <v>0</v>
      </c>
      <c r="U552" s="250"/>
      <c r="V552" s="250"/>
      <c r="W552" s="250"/>
      <c r="X552" s="250"/>
      <c r="Y552" s="250"/>
      <c r="Z552" s="250"/>
      <c r="AA552" s="250"/>
      <c r="AB552" s="250"/>
      <c r="AC552" s="250"/>
      <c r="AD552" s="250"/>
      <c r="AE552" s="250"/>
      <c r="AF552" s="250"/>
      <c r="AG552" s="250"/>
      <c r="AH552" s="250"/>
      <c r="AI552" s="250"/>
      <c r="AJ552" s="250"/>
      <c r="AK552" s="250"/>
      <c r="AL552" s="250"/>
      <c r="AM552" s="250"/>
      <c r="AN552" s="250"/>
      <c r="AO552" s="250"/>
      <c r="AP552" s="250"/>
      <c r="AQ552" s="250"/>
    </row>
    <row r="553" spans="1:43" s="48" customFormat="1" ht="24.75" customHeight="1" x14ac:dyDescent="0.25">
      <c r="A553" s="245">
        <v>5</v>
      </c>
      <c r="B553" s="246" t="s">
        <v>1400</v>
      </c>
      <c r="C553" s="247">
        <f t="shared" si="112"/>
        <v>2626513.62</v>
      </c>
      <c r="D553" s="247">
        <f t="shared" si="117"/>
        <v>2495394.04</v>
      </c>
      <c r="E553" s="247">
        <v>396021.6</v>
      </c>
      <c r="F553" s="247">
        <v>1669442.44</v>
      </c>
      <c r="G553" s="247">
        <v>0</v>
      </c>
      <c r="H553" s="247">
        <v>204464.4</v>
      </c>
      <c r="I553" s="247">
        <v>225465.60000000001</v>
      </c>
      <c r="J553" s="249">
        <v>0</v>
      </c>
      <c r="K553" s="247">
        <v>0</v>
      </c>
      <c r="L553" s="247">
        <v>0</v>
      </c>
      <c r="M553" s="247">
        <v>0</v>
      </c>
      <c r="N553" s="247">
        <v>0</v>
      </c>
      <c r="O553" s="247">
        <v>0</v>
      </c>
      <c r="P553" s="247">
        <v>131119.57999999999</v>
      </c>
      <c r="Q553" s="247">
        <v>0</v>
      </c>
      <c r="R553" s="247">
        <v>0</v>
      </c>
      <c r="S553" s="247">
        <v>0</v>
      </c>
      <c r="T553" s="247">
        <v>0</v>
      </c>
      <c r="U553" s="250"/>
      <c r="V553" s="250"/>
      <c r="W553" s="250"/>
      <c r="X553" s="250"/>
      <c r="Y553" s="250"/>
      <c r="Z553" s="250"/>
      <c r="AA553" s="250"/>
      <c r="AB553" s="250"/>
      <c r="AC553" s="250"/>
      <c r="AD553" s="250"/>
      <c r="AE553" s="250"/>
      <c r="AF553" s="250"/>
      <c r="AG553" s="250"/>
      <c r="AH553" s="250"/>
      <c r="AI553" s="250"/>
      <c r="AJ553" s="250"/>
      <c r="AK553" s="250"/>
      <c r="AL553" s="250"/>
      <c r="AM553" s="250"/>
      <c r="AN553" s="250"/>
      <c r="AO553" s="250"/>
      <c r="AP553" s="250"/>
      <c r="AQ553" s="250"/>
    </row>
    <row r="554" spans="1:43" s="40" customFormat="1" ht="23.25" customHeight="1" x14ac:dyDescent="0.25">
      <c r="A554" s="344" t="s">
        <v>601</v>
      </c>
      <c r="B554" s="344"/>
      <c r="C554" s="242">
        <f>SUM(C555:C587)</f>
        <v>70476050.099999994</v>
      </c>
      <c r="D554" s="242">
        <f t="shared" ref="D554:T554" si="123">SUM(D555:D587)</f>
        <v>39339991.210000001</v>
      </c>
      <c r="E554" s="242">
        <f t="shared" si="123"/>
        <v>5131357.08</v>
      </c>
      <c r="F554" s="242">
        <f t="shared" si="123"/>
        <v>28149059.52</v>
      </c>
      <c r="G554" s="242">
        <f t="shared" si="123"/>
        <v>1577855.41</v>
      </c>
      <c r="H554" s="242">
        <f t="shared" si="123"/>
        <v>2434746</v>
      </c>
      <c r="I554" s="242">
        <f t="shared" si="123"/>
        <v>2046973.2000000002</v>
      </c>
      <c r="J554" s="243">
        <f t="shared" si="123"/>
        <v>0</v>
      </c>
      <c r="K554" s="242">
        <f t="shared" si="123"/>
        <v>0</v>
      </c>
      <c r="L554" s="242">
        <f t="shared" si="123"/>
        <v>12587181.419999998</v>
      </c>
      <c r="M554" s="242">
        <f t="shared" si="123"/>
        <v>0</v>
      </c>
      <c r="N554" s="242">
        <f t="shared" si="123"/>
        <v>16137968.940000001</v>
      </c>
      <c r="O554" s="242">
        <f t="shared" si="123"/>
        <v>761458.8</v>
      </c>
      <c r="P554" s="242">
        <f t="shared" si="123"/>
        <v>1649449.73</v>
      </c>
      <c r="Q554" s="242">
        <f t="shared" si="123"/>
        <v>0</v>
      </c>
      <c r="R554" s="242">
        <f t="shared" si="123"/>
        <v>0</v>
      </c>
      <c r="S554" s="242">
        <f t="shared" si="123"/>
        <v>0</v>
      </c>
      <c r="T554" s="242">
        <f t="shared" si="123"/>
        <v>0</v>
      </c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  <c r="AG554" s="244"/>
      <c r="AH554" s="244"/>
      <c r="AI554" s="244"/>
      <c r="AJ554" s="244"/>
      <c r="AK554" s="244"/>
      <c r="AL554" s="244"/>
      <c r="AM554" s="244"/>
      <c r="AN554" s="244"/>
      <c r="AO554" s="244"/>
      <c r="AP554" s="244"/>
      <c r="AQ554" s="244"/>
    </row>
    <row r="555" spans="1:43" s="48" customFormat="1" ht="21" customHeight="1" x14ac:dyDescent="0.25">
      <c r="A555" s="245">
        <v>1</v>
      </c>
      <c r="B555" s="246" t="s">
        <v>602</v>
      </c>
      <c r="C555" s="247">
        <f t="shared" ref="C555:C587" si="124">D555+K555+L555+M555+N555+O555+P555+Q555+R555+S555+T555</f>
        <v>1063970.08</v>
      </c>
      <c r="D555" s="247">
        <f t="shared" ref="D555:D587" si="125">SUM(E555:I555)</f>
        <v>1063970.08</v>
      </c>
      <c r="E555" s="247">
        <v>0</v>
      </c>
      <c r="F555" s="247">
        <v>1063970.08</v>
      </c>
      <c r="G555" s="247">
        <v>0</v>
      </c>
      <c r="H555" s="247">
        <v>0</v>
      </c>
      <c r="I555" s="247">
        <v>0</v>
      </c>
      <c r="J555" s="249">
        <v>0</v>
      </c>
      <c r="K555" s="247">
        <v>0</v>
      </c>
      <c r="L555" s="247">
        <v>0</v>
      </c>
      <c r="M555" s="247">
        <v>0</v>
      </c>
      <c r="N555" s="247">
        <v>0</v>
      </c>
      <c r="O555" s="247">
        <v>0</v>
      </c>
      <c r="P555" s="247">
        <v>0</v>
      </c>
      <c r="Q555" s="247">
        <v>0</v>
      </c>
      <c r="R555" s="247">
        <v>0</v>
      </c>
      <c r="S555" s="247">
        <v>0</v>
      </c>
      <c r="T555" s="247">
        <v>0</v>
      </c>
      <c r="U555" s="250"/>
      <c r="V555" s="250"/>
      <c r="W555" s="250"/>
      <c r="X555" s="250"/>
      <c r="Y555" s="250"/>
      <c r="Z555" s="250"/>
      <c r="AA555" s="250"/>
      <c r="AB555" s="250"/>
      <c r="AC555" s="250"/>
      <c r="AD555" s="250"/>
      <c r="AE555" s="250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0"/>
      <c r="AP555" s="250"/>
      <c r="AQ555" s="250"/>
    </row>
    <row r="556" spans="1:43" s="48" customFormat="1" ht="21" customHeight="1" x14ac:dyDescent="0.25">
      <c r="A556" s="245">
        <v>2</v>
      </c>
      <c r="B556" s="246" t="s">
        <v>603</v>
      </c>
      <c r="C556" s="247">
        <f t="shared" si="124"/>
        <v>958790.32</v>
      </c>
      <c r="D556" s="247">
        <f t="shared" si="125"/>
        <v>958790.32</v>
      </c>
      <c r="E556" s="247">
        <v>0</v>
      </c>
      <c r="F556" s="247">
        <v>958790.32</v>
      </c>
      <c r="G556" s="247">
        <v>0</v>
      </c>
      <c r="H556" s="247">
        <v>0</v>
      </c>
      <c r="I556" s="247">
        <v>0</v>
      </c>
      <c r="J556" s="249">
        <v>0</v>
      </c>
      <c r="K556" s="247">
        <v>0</v>
      </c>
      <c r="L556" s="247">
        <v>0</v>
      </c>
      <c r="M556" s="247">
        <v>0</v>
      </c>
      <c r="N556" s="247">
        <v>0</v>
      </c>
      <c r="O556" s="247">
        <v>0</v>
      </c>
      <c r="P556" s="247">
        <v>0</v>
      </c>
      <c r="Q556" s="247">
        <v>0</v>
      </c>
      <c r="R556" s="247">
        <v>0</v>
      </c>
      <c r="S556" s="247">
        <v>0</v>
      </c>
      <c r="T556" s="247">
        <v>0</v>
      </c>
      <c r="U556" s="250"/>
      <c r="V556" s="250"/>
      <c r="W556" s="250"/>
      <c r="X556" s="250"/>
      <c r="Y556" s="250"/>
      <c r="Z556" s="250"/>
      <c r="AA556" s="250"/>
      <c r="AB556" s="250"/>
      <c r="AC556" s="250"/>
      <c r="AD556" s="250"/>
      <c r="AE556" s="250"/>
      <c r="AF556" s="250"/>
      <c r="AG556" s="250"/>
      <c r="AH556" s="250"/>
      <c r="AI556" s="250"/>
      <c r="AJ556" s="250"/>
      <c r="AK556" s="250"/>
      <c r="AL556" s="250"/>
      <c r="AM556" s="250"/>
      <c r="AN556" s="250"/>
      <c r="AO556" s="250"/>
      <c r="AP556" s="250"/>
      <c r="AQ556" s="250"/>
    </row>
    <row r="557" spans="1:43" s="48" customFormat="1" ht="21" customHeight="1" x14ac:dyDescent="0.25">
      <c r="A557" s="245">
        <v>3</v>
      </c>
      <c r="B557" s="246" t="s">
        <v>604</v>
      </c>
      <c r="C557" s="247">
        <f t="shared" si="124"/>
        <v>954325.5</v>
      </c>
      <c r="D557" s="247">
        <f t="shared" si="125"/>
        <v>954325.5</v>
      </c>
      <c r="E557" s="247">
        <v>0</v>
      </c>
      <c r="F557" s="247">
        <v>954325.5</v>
      </c>
      <c r="G557" s="247">
        <v>0</v>
      </c>
      <c r="H557" s="247">
        <v>0</v>
      </c>
      <c r="I557" s="247">
        <v>0</v>
      </c>
      <c r="J557" s="249">
        <v>0</v>
      </c>
      <c r="K557" s="247">
        <v>0</v>
      </c>
      <c r="L557" s="247">
        <v>0</v>
      </c>
      <c r="M557" s="247">
        <v>0</v>
      </c>
      <c r="N557" s="247">
        <v>0</v>
      </c>
      <c r="O557" s="247">
        <v>0</v>
      </c>
      <c r="P557" s="247">
        <v>0</v>
      </c>
      <c r="Q557" s="247">
        <v>0</v>
      </c>
      <c r="R557" s="247">
        <v>0</v>
      </c>
      <c r="S557" s="247">
        <v>0</v>
      </c>
      <c r="T557" s="247">
        <v>0</v>
      </c>
      <c r="U557" s="250"/>
      <c r="V557" s="250"/>
      <c r="W557" s="250"/>
      <c r="X557" s="250"/>
      <c r="Y557" s="250"/>
      <c r="Z557" s="250"/>
      <c r="AA557" s="250"/>
      <c r="AB557" s="250"/>
      <c r="AC557" s="250"/>
      <c r="AD557" s="250"/>
      <c r="AE557" s="250"/>
      <c r="AF557" s="250"/>
      <c r="AG557" s="250"/>
      <c r="AH557" s="250"/>
      <c r="AI557" s="250"/>
      <c r="AJ557" s="250"/>
      <c r="AK557" s="250"/>
      <c r="AL557" s="250"/>
      <c r="AM557" s="250"/>
      <c r="AN557" s="250"/>
      <c r="AO557" s="250"/>
      <c r="AP557" s="250"/>
      <c r="AQ557" s="250"/>
    </row>
    <row r="558" spans="1:43" s="48" customFormat="1" ht="21" customHeight="1" x14ac:dyDescent="0.25">
      <c r="A558" s="245">
        <v>4</v>
      </c>
      <c r="B558" s="246" t="s">
        <v>605</v>
      </c>
      <c r="C558" s="247">
        <f t="shared" si="124"/>
        <v>1116852.6399999999</v>
      </c>
      <c r="D558" s="247">
        <f t="shared" si="125"/>
        <v>1116852.6399999999</v>
      </c>
      <c r="E558" s="247">
        <v>0</v>
      </c>
      <c r="F558" s="247">
        <v>1116852.6399999999</v>
      </c>
      <c r="G558" s="247">
        <v>0</v>
      </c>
      <c r="H558" s="247">
        <v>0</v>
      </c>
      <c r="I558" s="247">
        <v>0</v>
      </c>
      <c r="J558" s="249">
        <v>0</v>
      </c>
      <c r="K558" s="247">
        <v>0</v>
      </c>
      <c r="L558" s="247">
        <v>0</v>
      </c>
      <c r="M558" s="247">
        <v>0</v>
      </c>
      <c r="N558" s="247">
        <v>0</v>
      </c>
      <c r="O558" s="247">
        <v>0</v>
      </c>
      <c r="P558" s="247">
        <v>0</v>
      </c>
      <c r="Q558" s="247">
        <v>0</v>
      </c>
      <c r="R558" s="247">
        <v>0</v>
      </c>
      <c r="S558" s="247">
        <v>0</v>
      </c>
      <c r="T558" s="247">
        <v>0</v>
      </c>
      <c r="U558" s="250"/>
      <c r="V558" s="250"/>
      <c r="W558" s="250"/>
      <c r="X558" s="250"/>
      <c r="Y558" s="250"/>
      <c r="Z558" s="250"/>
      <c r="AA558" s="250"/>
      <c r="AB558" s="250"/>
      <c r="AC558" s="250"/>
      <c r="AD558" s="250"/>
      <c r="AE558" s="250"/>
      <c r="AF558" s="250"/>
      <c r="AG558" s="250"/>
      <c r="AH558" s="250"/>
      <c r="AI558" s="250"/>
      <c r="AJ558" s="250"/>
      <c r="AK558" s="250"/>
      <c r="AL558" s="250"/>
      <c r="AM558" s="250"/>
      <c r="AN558" s="250"/>
      <c r="AO558" s="250"/>
      <c r="AP558" s="250"/>
      <c r="AQ558" s="250"/>
    </row>
    <row r="559" spans="1:43" s="48" customFormat="1" ht="21" customHeight="1" x14ac:dyDescent="0.25">
      <c r="A559" s="245">
        <v>5</v>
      </c>
      <c r="B559" s="246" t="s">
        <v>606</v>
      </c>
      <c r="C559" s="247">
        <f t="shared" si="124"/>
        <v>1116994.48</v>
      </c>
      <c r="D559" s="247">
        <f t="shared" si="125"/>
        <v>1116994.48</v>
      </c>
      <c r="E559" s="247">
        <v>0</v>
      </c>
      <c r="F559" s="247">
        <v>1116994.48</v>
      </c>
      <c r="G559" s="247">
        <v>0</v>
      </c>
      <c r="H559" s="247">
        <v>0</v>
      </c>
      <c r="I559" s="247">
        <v>0</v>
      </c>
      <c r="J559" s="249">
        <v>0</v>
      </c>
      <c r="K559" s="247">
        <v>0</v>
      </c>
      <c r="L559" s="247">
        <v>0</v>
      </c>
      <c r="M559" s="247">
        <v>0</v>
      </c>
      <c r="N559" s="247">
        <v>0</v>
      </c>
      <c r="O559" s="247">
        <v>0</v>
      </c>
      <c r="P559" s="247">
        <v>0</v>
      </c>
      <c r="Q559" s="247">
        <v>0</v>
      </c>
      <c r="R559" s="247">
        <v>0</v>
      </c>
      <c r="S559" s="247">
        <v>0</v>
      </c>
      <c r="T559" s="247">
        <v>0</v>
      </c>
      <c r="U559" s="250"/>
      <c r="V559" s="250"/>
      <c r="W559" s="250"/>
      <c r="X559" s="250"/>
      <c r="Y559" s="250"/>
      <c r="Z559" s="250"/>
      <c r="AA559" s="250"/>
      <c r="AB559" s="250"/>
      <c r="AC559" s="250"/>
      <c r="AD559" s="250"/>
      <c r="AE559" s="250"/>
      <c r="AF559" s="250"/>
      <c r="AG559" s="250"/>
      <c r="AH559" s="250"/>
      <c r="AI559" s="250"/>
      <c r="AJ559" s="250"/>
      <c r="AK559" s="250"/>
      <c r="AL559" s="250"/>
      <c r="AM559" s="250"/>
      <c r="AN559" s="250"/>
      <c r="AO559" s="250"/>
      <c r="AP559" s="250"/>
      <c r="AQ559" s="250"/>
    </row>
    <row r="560" spans="1:43" s="48" customFormat="1" ht="21" customHeight="1" x14ac:dyDescent="0.25">
      <c r="A560" s="245">
        <v>6</v>
      </c>
      <c r="B560" s="246" t="s">
        <v>1401</v>
      </c>
      <c r="C560" s="247">
        <f t="shared" si="124"/>
        <v>3169582.4800000004</v>
      </c>
      <c r="D560" s="247">
        <f t="shared" si="125"/>
        <v>2886425.72</v>
      </c>
      <c r="E560" s="247">
        <v>0</v>
      </c>
      <c r="F560" s="247">
        <v>2886425.72</v>
      </c>
      <c r="G560" s="247">
        <v>0</v>
      </c>
      <c r="H560" s="247">
        <v>0</v>
      </c>
      <c r="I560" s="247">
        <v>0</v>
      </c>
      <c r="J560" s="249">
        <v>0</v>
      </c>
      <c r="K560" s="247">
        <v>0</v>
      </c>
      <c r="L560" s="247">
        <v>0</v>
      </c>
      <c r="M560" s="247">
        <v>0</v>
      </c>
      <c r="N560" s="247">
        <v>0</v>
      </c>
      <c r="O560" s="247">
        <v>0</v>
      </c>
      <c r="P560" s="247">
        <v>283156.76</v>
      </c>
      <c r="Q560" s="247">
        <v>0</v>
      </c>
      <c r="R560" s="247">
        <v>0</v>
      </c>
      <c r="S560" s="247">
        <v>0</v>
      </c>
      <c r="T560" s="247">
        <v>0</v>
      </c>
      <c r="U560" s="250"/>
      <c r="V560" s="250"/>
      <c r="W560" s="250"/>
      <c r="X560" s="250"/>
      <c r="Y560" s="250"/>
      <c r="Z560" s="250"/>
      <c r="AA560" s="250"/>
      <c r="AB560" s="250"/>
      <c r="AC560" s="250"/>
      <c r="AD560" s="250"/>
      <c r="AE560" s="250"/>
      <c r="AF560" s="250"/>
      <c r="AG560" s="250"/>
      <c r="AH560" s="250"/>
      <c r="AI560" s="250"/>
      <c r="AJ560" s="250"/>
      <c r="AK560" s="250"/>
      <c r="AL560" s="250"/>
      <c r="AM560" s="250"/>
      <c r="AN560" s="250"/>
      <c r="AO560" s="250"/>
      <c r="AP560" s="250"/>
      <c r="AQ560" s="250"/>
    </row>
    <row r="561" spans="1:43" s="48" customFormat="1" ht="21" customHeight="1" x14ac:dyDescent="0.25">
      <c r="A561" s="245">
        <v>7</v>
      </c>
      <c r="B561" s="246" t="s">
        <v>340</v>
      </c>
      <c r="C561" s="247">
        <f t="shared" si="124"/>
        <v>441753.8</v>
      </c>
      <c r="D561" s="247">
        <f t="shared" si="125"/>
        <v>0</v>
      </c>
      <c r="E561" s="247">
        <v>0</v>
      </c>
      <c r="F561" s="247">
        <v>0</v>
      </c>
      <c r="G561" s="247">
        <v>0</v>
      </c>
      <c r="H561" s="247">
        <v>0</v>
      </c>
      <c r="I561" s="247">
        <v>0</v>
      </c>
      <c r="J561" s="249">
        <v>0</v>
      </c>
      <c r="K561" s="247">
        <v>0</v>
      </c>
      <c r="L561" s="247">
        <v>0</v>
      </c>
      <c r="M561" s="247">
        <v>0</v>
      </c>
      <c r="N561" s="247">
        <v>441753.8</v>
      </c>
      <c r="O561" s="247">
        <v>0</v>
      </c>
      <c r="P561" s="247">
        <v>0</v>
      </c>
      <c r="Q561" s="247">
        <v>0</v>
      </c>
      <c r="R561" s="247">
        <v>0</v>
      </c>
      <c r="S561" s="247">
        <v>0</v>
      </c>
      <c r="T561" s="247">
        <v>0</v>
      </c>
      <c r="U561" s="250"/>
      <c r="V561" s="250"/>
      <c r="W561" s="250"/>
      <c r="X561" s="250"/>
      <c r="Y561" s="250"/>
      <c r="Z561" s="250"/>
      <c r="AA561" s="250"/>
      <c r="AB561" s="250"/>
      <c r="AC561" s="250"/>
      <c r="AD561" s="250"/>
      <c r="AE561" s="250"/>
      <c r="AF561" s="250"/>
      <c r="AG561" s="250"/>
      <c r="AH561" s="250"/>
      <c r="AI561" s="250"/>
      <c r="AJ561" s="250"/>
      <c r="AK561" s="250"/>
      <c r="AL561" s="250"/>
      <c r="AM561" s="250"/>
      <c r="AN561" s="250"/>
      <c r="AO561" s="250"/>
      <c r="AP561" s="250"/>
      <c r="AQ561" s="250"/>
    </row>
    <row r="562" spans="1:43" s="48" customFormat="1" ht="21" customHeight="1" x14ac:dyDescent="0.25">
      <c r="A562" s="245">
        <v>8</v>
      </c>
      <c r="B562" s="246" t="s">
        <v>607</v>
      </c>
      <c r="C562" s="247">
        <f t="shared" si="124"/>
        <v>2065904.43</v>
      </c>
      <c r="D562" s="247">
        <f t="shared" si="125"/>
        <v>0</v>
      </c>
      <c r="E562" s="247">
        <v>0</v>
      </c>
      <c r="F562" s="247">
        <v>0</v>
      </c>
      <c r="G562" s="247">
        <v>0</v>
      </c>
      <c r="H562" s="247">
        <v>0</v>
      </c>
      <c r="I562" s="247">
        <v>0</v>
      </c>
      <c r="J562" s="249">
        <v>0</v>
      </c>
      <c r="K562" s="247">
        <v>0</v>
      </c>
      <c r="L562" s="247">
        <v>2065904.43</v>
      </c>
      <c r="M562" s="247">
        <v>0</v>
      </c>
      <c r="N562" s="247">
        <v>0</v>
      </c>
      <c r="O562" s="247">
        <v>0</v>
      </c>
      <c r="P562" s="247">
        <v>0</v>
      </c>
      <c r="Q562" s="247">
        <v>0</v>
      </c>
      <c r="R562" s="247">
        <v>0</v>
      </c>
      <c r="S562" s="247">
        <v>0</v>
      </c>
      <c r="T562" s="247">
        <v>0</v>
      </c>
      <c r="U562" s="250"/>
      <c r="V562" s="250"/>
      <c r="W562" s="250"/>
      <c r="X562" s="250"/>
      <c r="Y562" s="250"/>
      <c r="Z562" s="250"/>
      <c r="AA562" s="250"/>
      <c r="AB562" s="250"/>
      <c r="AC562" s="250"/>
      <c r="AD562" s="250"/>
      <c r="AE562" s="250"/>
      <c r="AF562" s="250"/>
      <c r="AG562" s="250"/>
      <c r="AH562" s="250"/>
      <c r="AI562" s="250"/>
      <c r="AJ562" s="250"/>
      <c r="AK562" s="250"/>
      <c r="AL562" s="250"/>
      <c r="AM562" s="250"/>
      <c r="AN562" s="250"/>
      <c r="AO562" s="250"/>
      <c r="AP562" s="250"/>
      <c r="AQ562" s="250"/>
    </row>
    <row r="563" spans="1:43" s="48" customFormat="1" ht="21" customHeight="1" x14ac:dyDescent="0.25">
      <c r="A563" s="245">
        <v>9</v>
      </c>
      <c r="B563" s="246" t="s">
        <v>1402</v>
      </c>
      <c r="C563" s="247">
        <f t="shared" si="124"/>
        <v>1828422.6</v>
      </c>
      <c r="D563" s="247">
        <f t="shared" si="125"/>
        <v>1828422.6</v>
      </c>
      <c r="E563" s="247">
        <v>0</v>
      </c>
      <c r="F563" s="247">
        <v>1828422.6</v>
      </c>
      <c r="G563" s="247">
        <v>0</v>
      </c>
      <c r="H563" s="247">
        <v>0</v>
      </c>
      <c r="I563" s="247">
        <v>0</v>
      </c>
      <c r="J563" s="249">
        <v>0</v>
      </c>
      <c r="K563" s="247">
        <v>0</v>
      </c>
      <c r="L563" s="247">
        <v>0</v>
      </c>
      <c r="M563" s="247">
        <v>0</v>
      </c>
      <c r="N563" s="247">
        <v>0</v>
      </c>
      <c r="O563" s="247">
        <v>0</v>
      </c>
      <c r="P563" s="247">
        <v>0</v>
      </c>
      <c r="Q563" s="247">
        <v>0</v>
      </c>
      <c r="R563" s="247">
        <v>0</v>
      </c>
      <c r="S563" s="247">
        <v>0</v>
      </c>
      <c r="T563" s="247">
        <v>0</v>
      </c>
      <c r="U563" s="250"/>
      <c r="V563" s="250"/>
      <c r="W563" s="250"/>
      <c r="X563" s="250"/>
      <c r="Y563" s="250"/>
      <c r="Z563" s="250"/>
      <c r="AA563" s="250"/>
      <c r="AB563" s="250"/>
      <c r="AC563" s="250"/>
      <c r="AD563" s="250"/>
      <c r="AE563" s="250"/>
      <c r="AF563" s="250"/>
      <c r="AG563" s="250"/>
      <c r="AH563" s="250"/>
      <c r="AI563" s="250"/>
      <c r="AJ563" s="250"/>
      <c r="AK563" s="250"/>
      <c r="AL563" s="250"/>
      <c r="AM563" s="250"/>
      <c r="AN563" s="250"/>
      <c r="AO563" s="250"/>
      <c r="AP563" s="250"/>
      <c r="AQ563" s="250"/>
    </row>
    <row r="564" spans="1:43" s="48" customFormat="1" ht="21" customHeight="1" x14ac:dyDescent="0.25">
      <c r="A564" s="245">
        <v>10</v>
      </c>
      <c r="B564" s="246" t="s">
        <v>1403</v>
      </c>
      <c r="C564" s="247">
        <f t="shared" si="124"/>
        <v>1882579</v>
      </c>
      <c r="D564" s="247">
        <f t="shared" si="125"/>
        <v>1882579</v>
      </c>
      <c r="E564" s="247">
        <v>0</v>
      </c>
      <c r="F564" s="247">
        <v>1882579</v>
      </c>
      <c r="G564" s="247">
        <v>0</v>
      </c>
      <c r="H564" s="247">
        <v>0</v>
      </c>
      <c r="I564" s="247">
        <v>0</v>
      </c>
      <c r="J564" s="249">
        <v>0</v>
      </c>
      <c r="K564" s="247">
        <v>0</v>
      </c>
      <c r="L564" s="247">
        <v>0</v>
      </c>
      <c r="M564" s="247">
        <v>0</v>
      </c>
      <c r="N564" s="247">
        <v>0</v>
      </c>
      <c r="O564" s="247">
        <v>0</v>
      </c>
      <c r="P564" s="247">
        <v>0</v>
      </c>
      <c r="Q564" s="247">
        <v>0</v>
      </c>
      <c r="R564" s="247">
        <v>0</v>
      </c>
      <c r="S564" s="247">
        <v>0</v>
      </c>
      <c r="T564" s="247">
        <v>0</v>
      </c>
      <c r="U564" s="250"/>
      <c r="V564" s="250"/>
      <c r="W564" s="250"/>
      <c r="X564" s="250"/>
      <c r="Y564" s="250"/>
      <c r="Z564" s="250"/>
      <c r="AA564" s="250"/>
      <c r="AB564" s="250"/>
      <c r="AC564" s="250"/>
      <c r="AD564" s="250"/>
      <c r="AE564" s="250"/>
      <c r="AF564" s="250"/>
      <c r="AG564" s="250"/>
      <c r="AH564" s="250"/>
      <c r="AI564" s="250"/>
      <c r="AJ564" s="250"/>
      <c r="AK564" s="250"/>
      <c r="AL564" s="250"/>
      <c r="AM564" s="250"/>
      <c r="AN564" s="250"/>
      <c r="AO564" s="250"/>
      <c r="AP564" s="250"/>
      <c r="AQ564" s="250"/>
    </row>
    <row r="565" spans="1:43" s="48" customFormat="1" ht="21" customHeight="1" x14ac:dyDescent="0.25">
      <c r="A565" s="245">
        <v>11</v>
      </c>
      <c r="B565" s="246" t="s">
        <v>1404</v>
      </c>
      <c r="C565" s="247">
        <f t="shared" si="124"/>
        <v>1470532.8</v>
      </c>
      <c r="D565" s="247">
        <f t="shared" si="125"/>
        <v>1470532.8</v>
      </c>
      <c r="E565" s="247">
        <v>0</v>
      </c>
      <c r="F565" s="247">
        <v>1470532.8</v>
      </c>
      <c r="G565" s="247">
        <v>0</v>
      </c>
      <c r="H565" s="247">
        <v>0</v>
      </c>
      <c r="I565" s="247">
        <v>0</v>
      </c>
      <c r="J565" s="249">
        <v>0</v>
      </c>
      <c r="K565" s="247">
        <v>0</v>
      </c>
      <c r="L565" s="247">
        <v>0</v>
      </c>
      <c r="M565" s="247">
        <v>0</v>
      </c>
      <c r="N565" s="247">
        <v>0</v>
      </c>
      <c r="O565" s="247">
        <v>0</v>
      </c>
      <c r="P565" s="247">
        <v>0</v>
      </c>
      <c r="Q565" s="247">
        <v>0</v>
      </c>
      <c r="R565" s="247">
        <v>0</v>
      </c>
      <c r="S565" s="247">
        <v>0</v>
      </c>
      <c r="T565" s="247">
        <v>0</v>
      </c>
      <c r="U565" s="250"/>
      <c r="V565" s="250"/>
      <c r="W565" s="250"/>
      <c r="X565" s="250"/>
      <c r="Y565" s="250"/>
      <c r="Z565" s="250"/>
      <c r="AA565" s="250"/>
      <c r="AB565" s="250"/>
      <c r="AC565" s="250"/>
      <c r="AD565" s="250"/>
      <c r="AE565" s="250"/>
      <c r="AF565" s="250"/>
      <c r="AG565" s="250"/>
      <c r="AH565" s="250"/>
      <c r="AI565" s="250"/>
      <c r="AJ565" s="250"/>
      <c r="AK565" s="250"/>
      <c r="AL565" s="250"/>
      <c r="AM565" s="250"/>
      <c r="AN565" s="250"/>
      <c r="AO565" s="250"/>
      <c r="AP565" s="250"/>
      <c r="AQ565" s="250"/>
    </row>
    <row r="566" spans="1:43" s="48" customFormat="1" ht="21" customHeight="1" x14ac:dyDescent="0.25">
      <c r="A566" s="245">
        <v>12</v>
      </c>
      <c r="B566" s="246" t="s">
        <v>1405</v>
      </c>
      <c r="C566" s="247">
        <f t="shared" si="124"/>
        <v>19535420.699999999</v>
      </c>
      <c r="D566" s="247">
        <f t="shared" si="125"/>
        <v>14404521.379999999</v>
      </c>
      <c r="E566" s="247">
        <v>4897354.58</v>
      </c>
      <c r="F566" s="247">
        <v>7507162.7999999998</v>
      </c>
      <c r="G566" s="247">
        <v>0</v>
      </c>
      <c r="H566" s="247">
        <v>1007750.4</v>
      </c>
      <c r="I566" s="247">
        <v>992253.6</v>
      </c>
      <c r="J566" s="249">
        <v>0</v>
      </c>
      <c r="K566" s="247">
        <v>0</v>
      </c>
      <c r="L566" s="247">
        <v>0</v>
      </c>
      <c r="M566" s="247">
        <v>0</v>
      </c>
      <c r="N566" s="247">
        <v>4764922.8</v>
      </c>
      <c r="O566" s="247">
        <v>0</v>
      </c>
      <c r="P566" s="247">
        <f>258428.97+107547.55</f>
        <v>365976.52</v>
      </c>
      <c r="Q566" s="247">
        <v>0</v>
      </c>
      <c r="R566" s="247">
        <v>0</v>
      </c>
      <c r="S566" s="247">
        <v>0</v>
      </c>
      <c r="T566" s="247">
        <v>0</v>
      </c>
      <c r="U566" s="250"/>
      <c r="V566" s="250"/>
      <c r="W566" s="250"/>
      <c r="X566" s="250"/>
      <c r="Y566" s="250"/>
      <c r="Z566" s="250"/>
      <c r="AA566" s="250"/>
      <c r="AB566" s="250"/>
      <c r="AC566" s="250"/>
      <c r="AD566" s="250"/>
      <c r="AE566" s="250"/>
      <c r="AF566" s="250"/>
      <c r="AG566" s="250"/>
      <c r="AH566" s="250"/>
      <c r="AI566" s="250"/>
      <c r="AJ566" s="250"/>
      <c r="AK566" s="250"/>
      <c r="AL566" s="250"/>
      <c r="AM566" s="250"/>
      <c r="AN566" s="250"/>
      <c r="AO566" s="250"/>
      <c r="AP566" s="250"/>
      <c r="AQ566" s="250"/>
    </row>
    <row r="567" spans="1:43" s="48" customFormat="1" ht="21" customHeight="1" x14ac:dyDescent="0.25">
      <c r="A567" s="245">
        <v>13</v>
      </c>
      <c r="B567" s="246" t="s">
        <v>612</v>
      </c>
      <c r="C567" s="247">
        <f t="shared" si="124"/>
        <v>914208</v>
      </c>
      <c r="D567" s="247">
        <f t="shared" si="125"/>
        <v>914208</v>
      </c>
      <c r="E567" s="247">
        <v>0</v>
      </c>
      <c r="F567" s="247">
        <v>0</v>
      </c>
      <c r="G567" s="247">
        <v>0</v>
      </c>
      <c r="H567" s="247">
        <v>914208</v>
      </c>
      <c r="I567" s="247">
        <v>0</v>
      </c>
      <c r="J567" s="249">
        <v>0</v>
      </c>
      <c r="K567" s="247">
        <v>0</v>
      </c>
      <c r="L567" s="247">
        <v>0</v>
      </c>
      <c r="M567" s="247">
        <v>0</v>
      </c>
      <c r="N567" s="247">
        <v>0</v>
      </c>
      <c r="O567" s="247">
        <v>0</v>
      </c>
      <c r="P567" s="247">
        <v>0</v>
      </c>
      <c r="Q567" s="247">
        <v>0</v>
      </c>
      <c r="R567" s="247">
        <v>0</v>
      </c>
      <c r="S567" s="247">
        <v>0</v>
      </c>
      <c r="T567" s="247">
        <v>0</v>
      </c>
      <c r="U567" s="250"/>
      <c r="V567" s="250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250"/>
      <c r="AJ567" s="250"/>
      <c r="AK567" s="250"/>
      <c r="AL567" s="250"/>
      <c r="AM567" s="250"/>
      <c r="AN567" s="250"/>
      <c r="AO567" s="250"/>
      <c r="AP567" s="250"/>
      <c r="AQ567" s="250"/>
    </row>
    <row r="568" spans="1:43" s="48" customFormat="1" ht="22.5" customHeight="1" x14ac:dyDescent="0.25">
      <c r="A568" s="245">
        <v>14</v>
      </c>
      <c r="B568" s="246" t="s">
        <v>1406</v>
      </c>
      <c r="C568" s="247">
        <f t="shared" si="124"/>
        <v>7662.47</v>
      </c>
      <c r="D568" s="247">
        <f t="shared" si="125"/>
        <v>0</v>
      </c>
      <c r="E568" s="247">
        <v>0</v>
      </c>
      <c r="F568" s="247">
        <v>0</v>
      </c>
      <c r="G568" s="247">
        <v>0</v>
      </c>
      <c r="H568" s="247">
        <v>0</v>
      </c>
      <c r="I568" s="247">
        <v>0</v>
      </c>
      <c r="J568" s="249">
        <v>0</v>
      </c>
      <c r="K568" s="247">
        <v>0</v>
      </c>
      <c r="L568" s="247">
        <v>0</v>
      </c>
      <c r="M568" s="247">
        <v>0</v>
      </c>
      <c r="N568" s="247">
        <v>0</v>
      </c>
      <c r="O568" s="247">
        <v>0</v>
      </c>
      <c r="P568" s="247">
        <v>7662.47</v>
      </c>
      <c r="Q568" s="247">
        <v>0</v>
      </c>
      <c r="R568" s="247">
        <v>0</v>
      </c>
      <c r="S568" s="247">
        <v>0</v>
      </c>
      <c r="T568" s="247">
        <v>0</v>
      </c>
      <c r="U568" s="250"/>
      <c r="V568" s="250"/>
      <c r="W568" s="250"/>
      <c r="X568" s="250"/>
      <c r="Y568" s="250"/>
      <c r="Z568" s="250"/>
      <c r="AA568" s="250"/>
      <c r="AB568" s="250"/>
      <c r="AC568" s="250"/>
      <c r="AD568" s="250"/>
      <c r="AE568" s="250"/>
      <c r="AF568" s="250"/>
      <c r="AG568" s="250"/>
      <c r="AH568" s="250"/>
      <c r="AI568" s="250"/>
      <c r="AJ568" s="250"/>
      <c r="AK568" s="250"/>
      <c r="AL568" s="250"/>
      <c r="AM568" s="250"/>
      <c r="AN568" s="250"/>
      <c r="AO568" s="250"/>
      <c r="AP568" s="250"/>
      <c r="AQ568" s="250"/>
    </row>
    <row r="569" spans="1:43" s="48" customFormat="1" ht="21" customHeight="1" x14ac:dyDescent="0.25">
      <c r="A569" s="245">
        <v>15</v>
      </c>
      <c r="B569" s="246" t="s">
        <v>614</v>
      </c>
      <c r="C569" s="247">
        <f t="shared" si="124"/>
        <v>2877801.67</v>
      </c>
      <c r="D569" s="247">
        <f t="shared" si="125"/>
        <v>0</v>
      </c>
      <c r="E569" s="247">
        <v>0</v>
      </c>
      <c r="F569" s="247">
        <v>0</v>
      </c>
      <c r="G569" s="247">
        <v>0</v>
      </c>
      <c r="H569" s="247">
        <v>0</v>
      </c>
      <c r="I569" s="247">
        <v>0</v>
      </c>
      <c r="J569" s="249">
        <v>0</v>
      </c>
      <c r="K569" s="247">
        <v>0</v>
      </c>
      <c r="L569" s="247">
        <v>2877801.67</v>
      </c>
      <c r="M569" s="247">
        <v>0</v>
      </c>
      <c r="N569" s="247">
        <v>0</v>
      </c>
      <c r="O569" s="247">
        <v>0</v>
      </c>
      <c r="P569" s="247">
        <v>0</v>
      </c>
      <c r="Q569" s="247">
        <v>0</v>
      </c>
      <c r="R569" s="247">
        <v>0</v>
      </c>
      <c r="S569" s="247">
        <v>0</v>
      </c>
      <c r="T569" s="247">
        <v>0</v>
      </c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0"/>
      <c r="AP569" s="250"/>
      <c r="AQ569" s="250"/>
    </row>
    <row r="570" spans="1:43" s="48" customFormat="1" ht="22.5" customHeight="1" x14ac:dyDescent="0.25">
      <c r="A570" s="245">
        <v>16</v>
      </c>
      <c r="B570" s="246" t="s">
        <v>347</v>
      </c>
      <c r="C570" s="247">
        <f t="shared" si="124"/>
        <v>2814383.66</v>
      </c>
      <c r="D570" s="247">
        <f t="shared" si="125"/>
        <v>0</v>
      </c>
      <c r="E570" s="247">
        <v>0</v>
      </c>
      <c r="F570" s="247">
        <v>0</v>
      </c>
      <c r="G570" s="247">
        <v>0</v>
      </c>
      <c r="H570" s="247">
        <v>0</v>
      </c>
      <c r="I570" s="247">
        <v>0</v>
      </c>
      <c r="J570" s="249">
        <v>0</v>
      </c>
      <c r="K570" s="247">
        <v>0</v>
      </c>
      <c r="L570" s="247">
        <v>0</v>
      </c>
      <c r="M570" s="247">
        <v>0</v>
      </c>
      <c r="N570" s="247">
        <v>2814383.66</v>
      </c>
      <c r="O570" s="247">
        <v>0</v>
      </c>
      <c r="P570" s="247">
        <v>0</v>
      </c>
      <c r="Q570" s="247">
        <v>0</v>
      </c>
      <c r="R570" s="247">
        <v>0</v>
      </c>
      <c r="S570" s="247">
        <v>0</v>
      </c>
      <c r="T570" s="247">
        <v>0</v>
      </c>
      <c r="U570" s="250"/>
      <c r="V570" s="250"/>
      <c r="W570" s="250"/>
      <c r="X570" s="250"/>
      <c r="Y570" s="250"/>
      <c r="Z570" s="250"/>
      <c r="AA570" s="250"/>
      <c r="AB570" s="250"/>
      <c r="AC570" s="250"/>
      <c r="AD570" s="250"/>
      <c r="AE570" s="250"/>
      <c r="AF570" s="250"/>
      <c r="AG570" s="250"/>
      <c r="AH570" s="250"/>
      <c r="AI570" s="250"/>
      <c r="AJ570" s="250"/>
      <c r="AK570" s="250"/>
      <c r="AL570" s="250"/>
      <c r="AM570" s="250"/>
      <c r="AN570" s="250"/>
      <c r="AO570" s="250"/>
      <c r="AP570" s="250"/>
      <c r="AQ570" s="250"/>
    </row>
    <row r="571" spans="1:43" s="48" customFormat="1" ht="21" customHeight="1" x14ac:dyDescent="0.25">
      <c r="A571" s="245">
        <v>17</v>
      </c>
      <c r="B571" s="246" t="s">
        <v>615</v>
      </c>
      <c r="C571" s="247">
        <f t="shared" si="124"/>
        <v>1076550.4500000002</v>
      </c>
      <c r="D571" s="247">
        <f t="shared" si="125"/>
        <v>315338.40000000002</v>
      </c>
      <c r="E571" s="247">
        <v>0</v>
      </c>
      <c r="F571" s="247">
        <v>0</v>
      </c>
      <c r="G571" s="247">
        <v>0</v>
      </c>
      <c r="H571" s="247">
        <v>153162</v>
      </c>
      <c r="I571" s="247">
        <v>162176.4</v>
      </c>
      <c r="J571" s="249">
        <v>0</v>
      </c>
      <c r="K571" s="247">
        <v>0</v>
      </c>
      <c r="L571" s="247">
        <v>761212.05</v>
      </c>
      <c r="M571" s="247">
        <v>0</v>
      </c>
      <c r="N571" s="247">
        <v>0</v>
      </c>
      <c r="O571" s="247">
        <v>0</v>
      </c>
      <c r="P571" s="247">
        <v>0</v>
      </c>
      <c r="Q571" s="247">
        <v>0</v>
      </c>
      <c r="R571" s="247">
        <v>0</v>
      </c>
      <c r="S571" s="247">
        <v>0</v>
      </c>
      <c r="T571" s="247">
        <v>0</v>
      </c>
      <c r="U571" s="250"/>
      <c r="V571" s="250"/>
      <c r="W571" s="250"/>
      <c r="X571" s="250"/>
      <c r="Y571" s="250"/>
      <c r="Z571" s="250"/>
      <c r="AA571" s="250"/>
      <c r="AB571" s="250"/>
      <c r="AC571" s="250"/>
      <c r="AD571" s="250"/>
      <c r="AE571" s="250"/>
      <c r="AF571" s="250"/>
      <c r="AG571" s="250"/>
      <c r="AH571" s="250"/>
      <c r="AI571" s="250"/>
      <c r="AJ571" s="250"/>
      <c r="AK571" s="250"/>
      <c r="AL571" s="250"/>
      <c r="AM571" s="250"/>
      <c r="AN571" s="250"/>
      <c r="AO571" s="250"/>
      <c r="AP571" s="250"/>
      <c r="AQ571" s="250"/>
    </row>
    <row r="572" spans="1:43" s="48" customFormat="1" ht="21" customHeight="1" x14ac:dyDescent="0.25">
      <c r="A572" s="245">
        <v>18</v>
      </c>
      <c r="B572" s="246" t="s">
        <v>616</v>
      </c>
      <c r="C572" s="247">
        <f t="shared" si="124"/>
        <v>1517388</v>
      </c>
      <c r="D572" s="247">
        <f t="shared" si="125"/>
        <v>0</v>
      </c>
      <c r="E572" s="247">
        <v>0</v>
      </c>
      <c r="F572" s="247">
        <v>0</v>
      </c>
      <c r="G572" s="247">
        <v>0</v>
      </c>
      <c r="H572" s="247">
        <v>0</v>
      </c>
      <c r="I572" s="247">
        <v>0</v>
      </c>
      <c r="J572" s="249">
        <v>0</v>
      </c>
      <c r="K572" s="247">
        <v>0</v>
      </c>
      <c r="L572" s="247">
        <v>0</v>
      </c>
      <c r="M572" s="247">
        <v>0</v>
      </c>
      <c r="N572" s="247">
        <v>1517388</v>
      </c>
      <c r="O572" s="247">
        <v>0</v>
      </c>
      <c r="P572" s="247">
        <v>0</v>
      </c>
      <c r="Q572" s="247">
        <v>0</v>
      </c>
      <c r="R572" s="247">
        <v>0</v>
      </c>
      <c r="S572" s="247">
        <v>0</v>
      </c>
      <c r="T572" s="247">
        <v>0</v>
      </c>
      <c r="U572" s="250"/>
      <c r="V572" s="250"/>
      <c r="W572" s="250"/>
      <c r="X572" s="250"/>
      <c r="Y572" s="250"/>
      <c r="Z572" s="250"/>
      <c r="AA572" s="250"/>
      <c r="AB572" s="250"/>
      <c r="AC572" s="250"/>
      <c r="AD572" s="250"/>
      <c r="AE572" s="250"/>
      <c r="AF572" s="250"/>
      <c r="AG572" s="250"/>
      <c r="AH572" s="250"/>
      <c r="AI572" s="250"/>
      <c r="AJ572" s="250"/>
      <c r="AK572" s="250"/>
      <c r="AL572" s="250"/>
      <c r="AM572" s="250"/>
      <c r="AN572" s="250"/>
      <c r="AO572" s="250"/>
      <c r="AP572" s="250"/>
      <c r="AQ572" s="250"/>
    </row>
    <row r="573" spans="1:43" s="48" customFormat="1" ht="21" customHeight="1" x14ac:dyDescent="0.25">
      <c r="A573" s="245">
        <v>19</v>
      </c>
      <c r="B573" s="246" t="s">
        <v>349</v>
      </c>
      <c r="C573" s="247">
        <f t="shared" si="124"/>
        <v>1884938.4</v>
      </c>
      <c r="D573" s="247">
        <f t="shared" si="125"/>
        <v>0</v>
      </c>
      <c r="E573" s="247">
        <v>0</v>
      </c>
      <c r="F573" s="247">
        <v>0</v>
      </c>
      <c r="G573" s="247">
        <v>0</v>
      </c>
      <c r="H573" s="247">
        <v>0</v>
      </c>
      <c r="I573" s="247">
        <v>0</v>
      </c>
      <c r="J573" s="249">
        <v>0</v>
      </c>
      <c r="K573" s="247">
        <v>0</v>
      </c>
      <c r="L573" s="247">
        <v>0</v>
      </c>
      <c r="M573" s="247">
        <v>0</v>
      </c>
      <c r="N573" s="247">
        <v>1884938.4</v>
      </c>
      <c r="O573" s="247">
        <v>0</v>
      </c>
      <c r="P573" s="247">
        <v>0</v>
      </c>
      <c r="Q573" s="247">
        <v>0</v>
      </c>
      <c r="R573" s="247">
        <v>0</v>
      </c>
      <c r="S573" s="247">
        <v>0</v>
      </c>
      <c r="T573" s="247">
        <v>0</v>
      </c>
      <c r="U573" s="250"/>
      <c r="V573" s="250"/>
      <c r="W573" s="250"/>
      <c r="X573" s="250"/>
      <c r="Y573" s="250"/>
      <c r="Z573" s="250"/>
      <c r="AA573" s="250"/>
      <c r="AB573" s="250"/>
      <c r="AC573" s="250"/>
      <c r="AD573" s="250"/>
      <c r="AE573" s="250"/>
      <c r="AF573" s="250"/>
      <c r="AG573" s="250"/>
      <c r="AH573" s="250"/>
      <c r="AI573" s="250"/>
      <c r="AJ573" s="250"/>
      <c r="AK573" s="250"/>
      <c r="AL573" s="250"/>
      <c r="AM573" s="250"/>
      <c r="AN573" s="250"/>
      <c r="AO573" s="250"/>
      <c r="AP573" s="250"/>
      <c r="AQ573" s="250"/>
    </row>
    <row r="574" spans="1:43" s="48" customFormat="1" ht="21" customHeight="1" x14ac:dyDescent="0.25">
      <c r="A574" s="245">
        <v>20</v>
      </c>
      <c r="B574" s="246" t="s">
        <v>1407</v>
      </c>
      <c r="C574" s="247">
        <f t="shared" si="124"/>
        <v>4538675.05</v>
      </c>
      <c r="D574" s="247">
        <f t="shared" si="125"/>
        <v>0</v>
      </c>
      <c r="E574" s="247">
        <v>0</v>
      </c>
      <c r="F574" s="247">
        <v>0</v>
      </c>
      <c r="G574" s="247">
        <v>0</v>
      </c>
      <c r="H574" s="247">
        <v>0</v>
      </c>
      <c r="I574" s="247">
        <v>0</v>
      </c>
      <c r="J574" s="249">
        <v>0</v>
      </c>
      <c r="K574" s="247">
        <v>0</v>
      </c>
      <c r="L574" s="247">
        <v>4374204</v>
      </c>
      <c r="M574" s="247">
        <v>0</v>
      </c>
      <c r="N574" s="247">
        <v>0</v>
      </c>
      <c r="O574" s="247">
        <v>0</v>
      </c>
      <c r="P574" s="247">
        <v>164471.04999999999</v>
      </c>
      <c r="Q574" s="247">
        <v>0</v>
      </c>
      <c r="R574" s="247">
        <v>0</v>
      </c>
      <c r="S574" s="247">
        <v>0</v>
      </c>
      <c r="T574" s="247">
        <v>0</v>
      </c>
      <c r="U574" s="250"/>
      <c r="V574" s="250"/>
      <c r="W574" s="250"/>
      <c r="X574" s="250"/>
      <c r="Y574" s="250"/>
      <c r="Z574" s="250"/>
      <c r="AA574" s="250"/>
      <c r="AB574" s="250"/>
      <c r="AC574" s="250"/>
      <c r="AD574" s="250"/>
      <c r="AE574" s="250"/>
      <c r="AF574" s="250"/>
      <c r="AG574" s="250"/>
      <c r="AH574" s="250"/>
      <c r="AI574" s="250"/>
      <c r="AJ574" s="250"/>
      <c r="AK574" s="250"/>
      <c r="AL574" s="250"/>
      <c r="AM574" s="250"/>
      <c r="AN574" s="250"/>
      <c r="AO574" s="250"/>
      <c r="AP574" s="250"/>
      <c r="AQ574" s="250"/>
    </row>
    <row r="575" spans="1:43" s="48" customFormat="1" ht="21" customHeight="1" x14ac:dyDescent="0.25">
      <c r="A575" s="245">
        <v>21</v>
      </c>
      <c r="B575" s="246" t="s">
        <v>1408</v>
      </c>
      <c r="C575" s="247">
        <f t="shared" si="124"/>
        <v>876277.29</v>
      </c>
      <c r="D575" s="247">
        <f t="shared" si="125"/>
        <v>0</v>
      </c>
      <c r="E575" s="247">
        <v>0</v>
      </c>
      <c r="F575" s="247">
        <v>0</v>
      </c>
      <c r="G575" s="247">
        <v>0</v>
      </c>
      <c r="H575" s="247">
        <v>0</v>
      </c>
      <c r="I575" s="247">
        <v>0</v>
      </c>
      <c r="J575" s="249">
        <v>0</v>
      </c>
      <c r="K575" s="247">
        <v>0</v>
      </c>
      <c r="L575" s="247">
        <v>0</v>
      </c>
      <c r="M575" s="247">
        <v>0</v>
      </c>
      <c r="N575" s="247">
        <v>0</v>
      </c>
      <c r="O575" s="247">
        <v>761458.8</v>
      </c>
      <c r="P575" s="247">
        <v>114818.49</v>
      </c>
      <c r="Q575" s="247">
        <v>0</v>
      </c>
      <c r="R575" s="247">
        <v>0</v>
      </c>
      <c r="S575" s="247">
        <v>0</v>
      </c>
      <c r="T575" s="247">
        <v>0</v>
      </c>
      <c r="U575" s="250"/>
      <c r="V575" s="250"/>
      <c r="W575" s="250"/>
      <c r="X575" s="250"/>
      <c r="Y575" s="250"/>
      <c r="Z575" s="250"/>
      <c r="AA575" s="250"/>
      <c r="AB575" s="250"/>
      <c r="AC575" s="250"/>
      <c r="AD575" s="250"/>
      <c r="AE575" s="250"/>
      <c r="AF575" s="250"/>
      <c r="AG575" s="250"/>
      <c r="AH575" s="250"/>
      <c r="AI575" s="250"/>
      <c r="AJ575" s="250"/>
      <c r="AK575" s="250"/>
      <c r="AL575" s="250"/>
      <c r="AM575" s="250"/>
      <c r="AN575" s="250"/>
      <c r="AO575" s="250"/>
      <c r="AP575" s="250"/>
      <c r="AQ575" s="250"/>
    </row>
    <row r="576" spans="1:43" s="48" customFormat="1" ht="21" customHeight="1" x14ac:dyDescent="0.25">
      <c r="A576" s="245">
        <v>22</v>
      </c>
      <c r="B576" s="246" t="s">
        <v>352</v>
      </c>
      <c r="C576" s="247">
        <f t="shared" si="124"/>
        <v>3260314.21</v>
      </c>
      <c r="D576" s="247">
        <f t="shared" si="125"/>
        <v>3260314.21</v>
      </c>
      <c r="E576" s="247">
        <v>0</v>
      </c>
      <c r="F576" s="247">
        <v>2035048.8</v>
      </c>
      <c r="G576" s="247">
        <v>1225265.4099999999</v>
      </c>
      <c r="H576" s="247">
        <v>0</v>
      </c>
      <c r="I576" s="247">
        <v>0</v>
      </c>
      <c r="J576" s="249">
        <v>0</v>
      </c>
      <c r="K576" s="247">
        <v>0</v>
      </c>
      <c r="L576" s="247">
        <v>0</v>
      </c>
      <c r="M576" s="247">
        <v>0</v>
      </c>
      <c r="N576" s="247">
        <v>0</v>
      </c>
      <c r="O576" s="247">
        <v>0</v>
      </c>
      <c r="P576" s="247">
        <v>0</v>
      </c>
      <c r="Q576" s="247">
        <v>0</v>
      </c>
      <c r="R576" s="247">
        <v>0</v>
      </c>
      <c r="S576" s="247">
        <v>0</v>
      </c>
      <c r="T576" s="247">
        <v>0</v>
      </c>
      <c r="U576" s="250"/>
      <c r="V576" s="250"/>
      <c r="W576" s="250"/>
      <c r="X576" s="250"/>
      <c r="Y576" s="250"/>
      <c r="Z576" s="250"/>
      <c r="AA576" s="250"/>
      <c r="AB576" s="250"/>
      <c r="AC576" s="250"/>
      <c r="AD576" s="250"/>
      <c r="AE576" s="250"/>
      <c r="AF576" s="250"/>
      <c r="AG576" s="250"/>
      <c r="AH576" s="250"/>
      <c r="AI576" s="250"/>
      <c r="AJ576" s="250"/>
      <c r="AK576" s="250"/>
      <c r="AL576" s="250"/>
      <c r="AM576" s="250"/>
      <c r="AN576" s="250"/>
      <c r="AO576" s="250"/>
      <c r="AP576" s="250"/>
      <c r="AQ576" s="250"/>
    </row>
    <row r="577" spans="1:43" s="48" customFormat="1" ht="21" customHeight="1" x14ac:dyDescent="0.25">
      <c r="A577" s="245">
        <v>23</v>
      </c>
      <c r="B577" s="246" t="s">
        <v>1409</v>
      </c>
      <c r="C577" s="247">
        <f t="shared" si="124"/>
        <v>960419.28</v>
      </c>
      <c r="D577" s="247">
        <f t="shared" si="125"/>
        <v>960419.28</v>
      </c>
      <c r="E577" s="247">
        <v>0</v>
      </c>
      <c r="F577" s="247">
        <v>960419.28</v>
      </c>
      <c r="G577" s="247">
        <v>0</v>
      </c>
      <c r="H577" s="247">
        <v>0</v>
      </c>
      <c r="I577" s="247">
        <v>0</v>
      </c>
      <c r="J577" s="249">
        <v>0</v>
      </c>
      <c r="K577" s="247">
        <v>0</v>
      </c>
      <c r="L577" s="247">
        <v>0</v>
      </c>
      <c r="M577" s="247">
        <v>0</v>
      </c>
      <c r="N577" s="247">
        <v>0</v>
      </c>
      <c r="O577" s="247">
        <v>0</v>
      </c>
      <c r="P577" s="247">
        <v>0</v>
      </c>
      <c r="Q577" s="247">
        <v>0</v>
      </c>
      <c r="R577" s="247">
        <v>0</v>
      </c>
      <c r="S577" s="247">
        <v>0</v>
      </c>
      <c r="T577" s="247">
        <v>0</v>
      </c>
      <c r="U577" s="250"/>
      <c r="V577" s="250"/>
      <c r="W577" s="250"/>
      <c r="X577" s="250"/>
      <c r="Y577" s="250"/>
      <c r="Z577" s="250"/>
      <c r="AA577" s="250"/>
      <c r="AB577" s="250"/>
      <c r="AC577" s="250"/>
      <c r="AD577" s="250"/>
      <c r="AE577" s="250"/>
      <c r="AF577" s="250"/>
      <c r="AG577" s="250"/>
      <c r="AH577" s="250"/>
      <c r="AI577" s="250"/>
      <c r="AJ577" s="250"/>
      <c r="AK577" s="250"/>
      <c r="AL577" s="250"/>
      <c r="AM577" s="250"/>
      <c r="AN577" s="250"/>
      <c r="AO577" s="250"/>
      <c r="AP577" s="250"/>
      <c r="AQ577" s="250"/>
    </row>
    <row r="578" spans="1:43" s="48" customFormat="1" ht="21.75" customHeight="1" x14ac:dyDescent="0.25">
      <c r="A578" s="245">
        <v>24</v>
      </c>
      <c r="B578" s="246" t="s">
        <v>1410</v>
      </c>
      <c r="C578" s="247">
        <f t="shared" si="124"/>
        <v>121342.56</v>
      </c>
      <c r="D578" s="247">
        <f t="shared" si="125"/>
        <v>0</v>
      </c>
      <c r="E578" s="247">
        <v>0</v>
      </c>
      <c r="F578" s="247">
        <v>0</v>
      </c>
      <c r="G578" s="247">
        <v>0</v>
      </c>
      <c r="H578" s="247">
        <v>0</v>
      </c>
      <c r="I578" s="247">
        <v>0</v>
      </c>
      <c r="J578" s="249">
        <v>0</v>
      </c>
      <c r="K578" s="247">
        <v>0</v>
      </c>
      <c r="L578" s="247">
        <v>0</v>
      </c>
      <c r="M578" s="247">
        <v>0</v>
      </c>
      <c r="N578" s="247">
        <v>0</v>
      </c>
      <c r="O578" s="247">
        <v>0</v>
      </c>
      <c r="P578" s="247">
        <v>121342.56</v>
      </c>
      <c r="Q578" s="247">
        <v>0</v>
      </c>
      <c r="R578" s="247">
        <v>0</v>
      </c>
      <c r="S578" s="247">
        <v>0</v>
      </c>
      <c r="T578" s="247">
        <v>0</v>
      </c>
      <c r="U578" s="250"/>
      <c r="V578" s="250"/>
      <c r="W578" s="250"/>
      <c r="X578" s="250"/>
      <c r="Y578" s="250"/>
      <c r="Z578" s="250"/>
      <c r="AA578" s="250"/>
      <c r="AB578" s="250"/>
      <c r="AC578" s="250"/>
      <c r="AD578" s="250"/>
      <c r="AE578" s="250"/>
      <c r="AF578" s="250"/>
      <c r="AG578" s="250"/>
      <c r="AH578" s="250"/>
      <c r="AI578" s="250"/>
      <c r="AJ578" s="250"/>
      <c r="AK578" s="250"/>
      <c r="AL578" s="250"/>
      <c r="AM578" s="250"/>
      <c r="AN578" s="250"/>
      <c r="AO578" s="250"/>
      <c r="AP578" s="250"/>
      <c r="AQ578" s="250"/>
    </row>
    <row r="579" spans="1:43" s="48" customFormat="1" ht="21" customHeight="1" x14ac:dyDescent="0.25">
      <c r="A579" s="245">
        <v>25</v>
      </c>
      <c r="B579" s="246" t="s">
        <v>1411</v>
      </c>
      <c r="C579" s="247">
        <f t="shared" si="124"/>
        <v>1346651.5499999998</v>
      </c>
      <c r="D579" s="247">
        <f t="shared" si="125"/>
        <v>1181210.3999999999</v>
      </c>
      <c r="E579" s="247">
        <v>0</v>
      </c>
      <c r="F579" s="247">
        <v>1181210.3999999999</v>
      </c>
      <c r="G579" s="247">
        <v>0</v>
      </c>
      <c r="H579" s="247">
        <v>0</v>
      </c>
      <c r="I579" s="247">
        <v>0</v>
      </c>
      <c r="J579" s="249">
        <v>0</v>
      </c>
      <c r="K579" s="247">
        <v>0</v>
      </c>
      <c r="L579" s="247">
        <v>0</v>
      </c>
      <c r="M579" s="247">
        <v>0</v>
      </c>
      <c r="N579" s="247">
        <v>0</v>
      </c>
      <c r="O579" s="247">
        <v>0</v>
      </c>
      <c r="P579" s="247">
        <v>165441.15</v>
      </c>
      <c r="Q579" s="247">
        <v>0</v>
      </c>
      <c r="R579" s="247">
        <v>0</v>
      </c>
      <c r="S579" s="247">
        <v>0</v>
      </c>
      <c r="T579" s="247">
        <v>0</v>
      </c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0"/>
      <c r="AP579" s="250"/>
      <c r="AQ579" s="250"/>
    </row>
    <row r="580" spans="1:43" s="48" customFormat="1" ht="21" customHeight="1" x14ac:dyDescent="0.25">
      <c r="A580" s="245">
        <v>26</v>
      </c>
      <c r="B580" s="246" t="s">
        <v>1412</v>
      </c>
      <c r="C580" s="247">
        <f t="shared" si="124"/>
        <v>451892.4</v>
      </c>
      <c r="D580" s="247">
        <f t="shared" si="125"/>
        <v>451892.4</v>
      </c>
      <c r="E580" s="247">
        <v>0</v>
      </c>
      <c r="F580" s="247">
        <v>451892.4</v>
      </c>
      <c r="G580" s="247">
        <v>0</v>
      </c>
      <c r="H580" s="247">
        <v>0</v>
      </c>
      <c r="I580" s="247">
        <v>0</v>
      </c>
      <c r="J580" s="249">
        <v>0</v>
      </c>
      <c r="K580" s="247">
        <v>0</v>
      </c>
      <c r="L580" s="247">
        <v>0</v>
      </c>
      <c r="M580" s="247">
        <v>0</v>
      </c>
      <c r="N580" s="247">
        <v>0</v>
      </c>
      <c r="O580" s="247">
        <v>0</v>
      </c>
      <c r="P580" s="247">
        <v>0</v>
      </c>
      <c r="Q580" s="247">
        <v>0</v>
      </c>
      <c r="R580" s="247">
        <v>0</v>
      </c>
      <c r="S580" s="247">
        <v>0</v>
      </c>
      <c r="T580" s="247">
        <v>0</v>
      </c>
      <c r="U580" s="250"/>
      <c r="V580" s="250"/>
      <c r="W580" s="250"/>
      <c r="X580" s="250"/>
      <c r="Y580" s="250"/>
      <c r="Z580" s="250"/>
      <c r="AA580" s="250"/>
      <c r="AB580" s="250"/>
      <c r="AC580" s="250"/>
      <c r="AD580" s="250"/>
      <c r="AE580" s="250"/>
      <c r="AF580" s="250"/>
      <c r="AG580" s="250"/>
      <c r="AH580" s="250"/>
      <c r="AI580" s="250"/>
      <c r="AJ580" s="250"/>
      <c r="AK580" s="250"/>
      <c r="AL580" s="250"/>
      <c r="AM580" s="250"/>
      <c r="AN580" s="250"/>
      <c r="AO580" s="250"/>
      <c r="AP580" s="250"/>
      <c r="AQ580" s="250"/>
    </row>
    <row r="581" spans="1:43" s="48" customFormat="1" ht="21" customHeight="1" x14ac:dyDescent="0.25">
      <c r="A581" s="245">
        <v>27</v>
      </c>
      <c r="B581" s="246" t="s">
        <v>1413</v>
      </c>
      <c r="C581" s="247">
        <f t="shared" si="124"/>
        <v>532606.80000000005</v>
      </c>
      <c r="D581" s="247">
        <f t="shared" si="125"/>
        <v>532606.80000000005</v>
      </c>
      <c r="E581" s="247">
        <v>0</v>
      </c>
      <c r="F581" s="247">
        <v>532606.80000000005</v>
      </c>
      <c r="G581" s="247">
        <v>0</v>
      </c>
      <c r="H581" s="247">
        <v>0</v>
      </c>
      <c r="I581" s="247">
        <v>0</v>
      </c>
      <c r="J581" s="249">
        <v>0</v>
      </c>
      <c r="K581" s="247">
        <v>0</v>
      </c>
      <c r="L581" s="247">
        <v>0</v>
      </c>
      <c r="M581" s="247">
        <v>0</v>
      </c>
      <c r="N581" s="247">
        <v>0</v>
      </c>
      <c r="O581" s="247">
        <v>0</v>
      </c>
      <c r="P581" s="247">
        <v>0</v>
      </c>
      <c r="Q581" s="247">
        <v>0</v>
      </c>
      <c r="R581" s="247">
        <v>0</v>
      </c>
      <c r="S581" s="247">
        <v>0</v>
      </c>
      <c r="T581" s="247">
        <v>0</v>
      </c>
      <c r="U581" s="250"/>
      <c r="V581" s="250"/>
      <c r="W581" s="250"/>
      <c r="X581" s="250"/>
      <c r="Y581" s="250"/>
      <c r="Z581" s="250"/>
      <c r="AA581" s="250"/>
      <c r="AB581" s="250"/>
      <c r="AC581" s="250"/>
      <c r="AD581" s="250"/>
      <c r="AE581" s="250"/>
      <c r="AF581" s="250"/>
      <c r="AG581" s="250"/>
      <c r="AH581" s="250"/>
      <c r="AI581" s="250"/>
      <c r="AJ581" s="250"/>
      <c r="AK581" s="250"/>
      <c r="AL581" s="250"/>
      <c r="AM581" s="250"/>
      <c r="AN581" s="250"/>
      <c r="AO581" s="250"/>
      <c r="AP581" s="250"/>
      <c r="AQ581" s="250"/>
    </row>
    <row r="582" spans="1:43" s="48" customFormat="1" ht="21" customHeight="1" x14ac:dyDescent="0.25">
      <c r="A582" s="245">
        <v>28</v>
      </c>
      <c r="B582" s="246" t="s">
        <v>621</v>
      </c>
      <c r="C582" s="247">
        <f t="shared" si="124"/>
        <v>1745954.4</v>
      </c>
      <c r="D582" s="247">
        <f t="shared" si="125"/>
        <v>0</v>
      </c>
      <c r="E582" s="247">
        <v>0</v>
      </c>
      <c r="F582" s="247">
        <v>0</v>
      </c>
      <c r="G582" s="247">
        <v>0</v>
      </c>
      <c r="H582" s="247">
        <v>0</v>
      </c>
      <c r="I582" s="247">
        <v>0</v>
      </c>
      <c r="J582" s="249">
        <v>0</v>
      </c>
      <c r="K582" s="247">
        <v>0</v>
      </c>
      <c r="L582" s="247">
        <v>0</v>
      </c>
      <c r="M582" s="247">
        <v>0</v>
      </c>
      <c r="N582" s="247">
        <v>1745954.4</v>
      </c>
      <c r="O582" s="247">
        <v>0</v>
      </c>
      <c r="P582" s="247">
        <v>0</v>
      </c>
      <c r="Q582" s="247">
        <v>0</v>
      </c>
      <c r="R582" s="247">
        <v>0</v>
      </c>
      <c r="S582" s="247">
        <v>0</v>
      </c>
      <c r="T582" s="247">
        <v>0</v>
      </c>
      <c r="U582" s="250"/>
      <c r="V582" s="250"/>
      <c r="W582" s="250"/>
      <c r="X582" s="250"/>
      <c r="Y582" s="250"/>
      <c r="Z582" s="250"/>
      <c r="AA582" s="250"/>
      <c r="AB582" s="250"/>
      <c r="AC582" s="250"/>
      <c r="AD582" s="250"/>
      <c r="AE582" s="250"/>
      <c r="AF582" s="250"/>
      <c r="AG582" s="250"/>
      <c r="AH582" s="250"/>
      <c r="AI582" s="250"/>
      <c r="AJ582" s="250"/>
      <c r="AK582" s="250"/>
      <c r="AL582" s="250"/>
      <c r="AM582" s="250"/>
      <c r="AN582" s="250"/>
      <c r="AO582" s="250"/>
      <c r="AP582" s="250"/>
      <c r="AQ582" s="250"/>
    </row>
    <row r="583" spans="1:43" s="48" customFormat="1" ht="21" customHeight="1" x14ac:dyDescent="0.25">
      <c r="A583" s="245">
        <v>29</v>
      </c>
      <c r="B583" s="246" t="s">
        <v>622</v>
      </c>
      <c r="C583" s="247">
        <f t="shared" si="124"/>
        <v>225549.6</v>
      </c>
      <c r="D583" s="247">
        <f t="shared" si="125"/>
        <v>225549.6</v>
      </c>
      <c r="E583" s="247">
        <v>0</v>
      </c>
      <c r="F583" s="247">
        <v>0</v>
      </c>
      <c r="G583" s="247">
        <v>0</v>
      </c>
      <c r="H583" s="247">
        <v>0</v>
      </c>
      <c r="I583" s="247">
        <v>225549.6</v>
      </c>
      <c r="J583" s="249">
        <v>0</v>
      </c>
      <c r="K583" s="247">
        <v>0</v>
      </c>
      <c r="L583" s="247">
        <v>0</v>
      </c>
      <c r="M583" s="247">
        <v>0</v>
      </c>
      <c r="N583" s="247">
        <v>0</v>
      </c>
      <c r="O583" s="247">
        <v>0</v>
      </c>
      <c r="P583" s="247">
        <v>0</v>
      </c>
      <c r="Q583" s="247">
        <v>0</v>
      </c>
      <c r="R583" s="247">
        <v>0</v>
      </c>
      <c r="S583" s="247">
        <v>0</v>
      </c>
      <c r="T583" s="247">
        <v>0</v>
      </c>
      <c r="U583" s="250"/>
      <c r="V583" s="250"/>
      <c r="W583" s="250"/>
      <c r="X583" s="250"/>
      <c r="Y583" s="250"/>
      <c r="Z583" s="250"/>
      <c r="AA583" s="250"/>
      <c r="AB583" s="250"/>
      <c r="AC583" s="250"/>
      <c r="AD583" s="250"/>
      <c r="AE583" s="250"/>
      <c r="AF583" s="250"/>
      <c r="AG583" s="250"/>
      <c r="AH583" s="250"/>
      <c r="AI583" s="250"/>
      <c r="AJ583" s="250"/>
      <c r="AK583" s="250"/>
      <c r="AL583" s="250"/>
      <c r="AM583" s="250"/>
      <c r="AN583" s="250"/>
      <c r="AO583" s="250"/>
      <c r="AP583" s="250"/>
      <c r="AQ583" s="250"/>
    </row>
    <row r="584" spans="1:43" s="48" customFormat="1" ht="21" customHeight="1" x14ac:dyDescent="0.25">
      <c r="A584" s="245">
        <v>30</v>
      </c>
      <c r="B584" s="246" t="s">
        <v>1414</v>
      </c>
      <c r="C584" s="247">
        <f t="shared" si="124"/>
        <v>2912950.9800000004</v>
      </c>
      <c r="D584" s="247">
        <f t="shared" si="125"/>
        <v>560181.69999999995</v>
      </c>
      <c r="E584" s="247">
        <v>234002.5</v>
      </c>
      <c r="F584" s="247">
        <v>0</v>
      </c>
      <c r="G584" s="247">
        <v>0</v>
      </c>
      <c r="H584" s="247">
        <v>115202.4</v>
      </c>
      <c r="I584" s="247">
        <v>210976.8</v>
      </c>
      <c r="J584" s="249">
        <v>0</v>
      </c>
      <c r="K584" s="247">
        <v>0</v>
      </c>
      <c r="L584" s="247">
        <v>0</v>
      </c>
      <c r="M584" s="247">
        <v>0</v>
      </c>
      <c r="N584" s="247">
        <v>2126499.08</v>
      </c>
      <c r="O584" s="247">
        <v>0</v>
      </c>
      <c r="P584" s="247">
        <v>226270.2</v>
      </c>
      <c r="Q584" s="247">
        <v>0</v>
      </c>
      <c r="R584" s="247">
        <v>0</v>
      </c>
      <c r="S584" s="247">
        <v>0</v>
      </c>
      <c r="T584" s="247">
        <v>0</v>
      </c>
      <c r="U584" s="250"/>
      <c r="V584" s="250"/>
      <c r="W584" s="250"/>
      <c r="X584" s="250"/>
      <c r="Y584" s="250"/>
      <c r="Z584" s="250"/>
      <c r="AA584" s="250"/>
      <c r="AB584" s="250"/>
      <c r="AC584" s="250"/>
      <c r="AD584" s="250"/>
      <c r="AE584" s="250"/>
      <c r="AF584" s="250"/>
      <c r="AG584" s="250"/>
      <c r="AH584" s="250"/>
      <c r="AI584" s="250"/>
      <c r="AJ584" s="250"/>
      <c r="AK584" s="250"/>
      <c r="AL584" s="250"/>
      <c r="AM584" s="250"/>
      <c r="AN584" s="250"/>
      <c r="AO584" s="250"/>
      <c r="AP584" s="250"/>
      <c r="AQ584" s="250"/>
    </row>
    <row r="585" spans="1:43" s="48" customFormat="1" ht="21" customHeight="1" x14ac:dyDescent="0.25">
      <c r="A585" s="245">
        <v>31</v>
      </c>
      <c r="B585" s="246" t="s">
        <v>360</v>
      </c>
      <c r="C585" s="247">
        <f t="shared" si="124"/>
        <v>4096984.7</v>
      </c>
      <c r="D585" s="247">
        <f t="shared" si="125"/>
        <v>3254855.9</v>
      </c>
      <c r="E585" s="247">
        <v>0</v>
      </c>
      <c r="F585" s="247">
        <v>2201825.9</v>
      </c>
      <c r="G585" s="247">
        <v>352590</v>
      </c>
      <c r="H585" s="247">
        <v>244423.2</v>
      </c>
      <c r="I585" s="247">
        <v>456016.8</v>
      </c>
      <c r="J585" s="249">
        <v>0</v>
      </c>
      <c r="K585" s="247">
        <v>0</v>
      </c>
      <c r="L585" s="247">
        <v>0</v>
      </c>
      <c r="M585" s="247">
        <v>0</v>
      </c>
      <c r="N585" s="247">
        <v>842128.8</v>
      </c>
      <c r="O585" s="247">
        <v>0</v>
      </c>
      <c r="P585" s="247">
        <v>0</v>
      </c>
      <c r="Q585" s="247">
        <v>0</v>
      </c>
      <c r="R585" s="247">
        <v>0</v>
      </c>
      <c r="S585" s="247">
        <v>0</v>
      </c>
      <c r="T585" s="247">
        <v>0</v>
      </c>
      <c r="U585" s="250"/>
      <c r="V585" s="250"/>
      <c r="W585" s="250"/>
      <c r="X585" s="250"/>
      <c r="Y585" s="250"/>
      <c r="Z585" s="250"/>
      <c r="AA585" s="250"/>
      <c r="AB585" s="250"/>
      <c r="AC585" s="250"/>
      <c r="AD585" s="250"/>
      <c r="AE585" s="250"/>
      <c r="AF585" s="250"/>
      <c r="AG585" s="250"/>
      <c r="AH585" s="250"/>
      <c r="AI585" s="250"/>
      <c r="AJ585" s="250"/>
      <c r="AK585" s="250"/>
      <c r="AL585" s="250"/>
      <c r="AM585" s="250"/>
      <c r="AN585" s="250"/>
      <c r="AO585" s="250"/>
      <c r="AP585" s="250"/>
      <c r="AQ585" s="250"/>
    </row>
    <row r="586" spans="1:43" s="48" customFormat="1" ht="21" customHeight="1" x14ac:dyDescent="0.25">
      <c r="A586" s="245">
        <v>32</v>
      </c>
      <c r="B586" s="246" t="s">
        <v>361</v>
      </c>
      <c r="C586" s="247">
        <f t="shared" si="124"/>
        <v>2508059.27</v>
      </c>
      <c r="D586" s="247">
        <f t="shared" si="125"/>
        <v>0</v>
      </c>
      <c r="E586" s="247">
        <v>0</v>
      </c>
      <c r="F586" s="247">
        <v>0</v>
      </c>
      <c r="G586" s="247">
        <v>0</v>
      </c>
      <c r="H586" s="247">
        <v>0</v>
      </c>
      <c r="I586" s="247">
        <v>0</v>
      </c>
      <c r="J586" s="249">
        <v>0</v>
      </c>
      <c r="K586" s="247">
        <v>0</v>
      </c>
      <c r="L586" s="247">
        <v>2508059.27</v>
      </c>
      <c r="M586" s="247">
        <v>0</v>
      </c>
      <c r="N586" s="247">
        <v>0</v>
      </c>
      <c r="O586" s="247">
        <v>0</v>
      </c>
      <c r="P586" s="247">
        <v>0</v>
      </c>
      <c r="Q586" s="247">
        <v>0</v>
      </c>
      <c r="R586" s="247">
        <v>0</v>
      </c>
      <c r="S586" s="247">
        <v>0</v>
      </c>
      <c r="T586" s="247">
        <v>0</v>
      </c>
      <c r="U586" s="250"/>
      <c r="V586" s="250"/>
      <c r="W586" s="250"/>
      <c r="X586" s="250"/>
      <c r="Y586" s="250"/>
      <c r="Z586" s="250"/>
      <c r="AA586" s="250"/>
      <c r="AB586" s="250"/>
      <c r="AC586" s="250"/>
      <c r="AD586" s="250"/>
      <c r="AE586" s="250"/>
      <c r="AF586" s="250"/>
      <c r="AG586" s="250"/>
      <c r="AH586" s="250"/>
      <c r="AI586" s="250"/>
      <c r="AJ586" s="250"/>
      <c r="AK586" s="250"/>
      <c r="AL586" s="250"/>
      <c r="AM586" s="250"/>
      <c r="AN586" s="250"/>
      <c r="AO586" s="250"/>
      <c r="AP586" s="250"/>
      <c r="AQ586" s="250"/>
    </row>
    <row r="587" spans="1:43" s="48" customFormat="1" ht="22.5" customHeight="1" x14ac:dyDescent="0.25">
      <c r="A587" s="245">
        <v>33</v>
      </c>
      <c r="B587" s="246" t="s">
        <v>1415</v>
      </c>
      <c r="C587" s="247">
        <f t="shared" si="124"/>
        <v>200310.53</v>
      </c>
      <c r="D587" s="247">
        <f t="shared" si="125"/>
        <v>0</v>
      </c>
      <c r="E587" s="247">
        <v>0</v>
      </c>
      <c r="F587" s="247">
        <v>0</v>
      </c>
      <c r="G587" s="247">
        <v>0</v>
      </c>
      <c r="H587" s="247">
        <v>0</v>
      </c>
      <c r="I587" s="247">
        <v>0</v>
      </c>
      <c r="J587" s="249">
        <v>0</v>
      </c>
      <c r="K587" s="247">
        <v>0</v>
      </c>
      <c r="L587" s="247">
        <v>0</v>
      </c>
      <c r="M587" s="247">
        <v>0</v>
      </c>
      <c r="N587" s="247">
        <v>0</v>
      </c>
      <c r="O587" s="247">
        <v>0</v>
      </c>
      <c r="P587" s="247">
        <v>200310.53</v>
      </c>
      <c r="Q587" s="247">
        <v>0</v>
      </c>
      <c r="R587" s="247">
        <v>0</v>
      </c>
      <c r="S587" s="247">
        <v>0</v>
      </c>
      <c r="T587" s="247">
        <v>0</v>
      </c>
      <c r="U587" s="250"/>
      <c r="V587" s="250"/>
      <c r="W587" s="250"/>
      <c r="X587" s="250"/>
      <c r="Y587" s="250"/>
      <c r="Z587" s="250"/>
      <c r="AA587" s="250"/>
      <c r="AB587" s="250"/>
      <c r="AC587" s="250"/>
      <c r="AD587" s="250"/>
      <c r="AE587" s="250"/>
      <c r="AF587" s="250"/>
      <c r="AG587" s="250"/>
      <c r="AH587" s="250"/>
      <c r="AI587" s="250"/>
      <c r="AJ587" s="250"/>
      <c r="AK587" s="250"/>
      <c r="AL587" s="250"/>
      <c r="AM587" s="250"/>
      <c r="AN587" s="250"/>
      <c r="AO587" s="250"/>
      <c r="AP587" s="250"/>
      <c r="AQ587" s="250"/>
    </row>
    <row r="588" spans="1:43" s="40" customFormat="1" ht="23.25" customHeight="1" x14ac:dyDescent="0.25">
      <c r="A588" s="344" t="s">
        <v>247</v>
      </c>
      <c r="B588" s="344"/>
      <c r="C588" s="242">
        <f>SUM(C589:C592)</f>
        <v>4430717.5599999996</v>
      </c>
      <c r="D588" s="242">
        <f t="shared" ref="D588:T588" si="126">SUM(D589:D592)</f>
        <v>3997575.6</v>
      </c>
      <c r="E588" s="242">
        <f t="shared" si="126"/>
        <v>0</v>
      </c>
      <c r="F588" s="242">
        <f t="shared" si="126"/>
        <v>3228206.4000000004</v>
      </c>
      <c r="G588" s="242">
        <f t="shared" si="126"/>
        <v>458652</v>
      </c>
      <c r="H588" s="242">
        <f t="shared" si="126"/>
        <v>139320</v>
      </c>
      <c r="I588" s="242">
        <f t="shared" si="126"/>
        <v>171397.2</v>
      </c>
      <c r="J588" s="243">
        <f t="shared" si="126"/>
        <v>0</v>
      </c>
      <c r="K588" s="242">
        <f t="shared" si="126"/>
        <v>0</v>
      </c>
      <c r="L588" s="242">
        <f t="shared" si="126"/>
        <v>0</v>
      </c>
      <c r="M588" s="242">
        <f t="shared" si="126"/>
        <v>0</v>
      </c>
      <c r="N588" s="242">
        <f t="shared" si="126"/>
        <v>0</v>
      </c>
      <c r="O588" s="242">
        <f t="shared" si="126"/>
        <v>0</v>
      </c>
      <c r="P588" s="242">
        <f t="shared" si="126"/>
        <v>433141.96</v>
      </c>
      <c r="Q588" s="242">
        <f t="shared" si="126"/>
        <v>0</v>
      </c>
      <c r="R588" s="242">
        <f t="shared" si="126"/>
        <v>0</v>
      </c>
      <c r="S588" s="242">
        <f t="shared" si="126"/>
        <v>0</v>
      </c>
      <c r="T588" s="242">
        <f t="shared" si="126"/>
        <v>0</v>
      </c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  <c r="AG588" s="244"/>
      <c r="AH588" s="244"/>
      <c r="AI588" s="244"/>
      <c r="AJ588" s="244"/>
      <c r="AK588" s="244"/>
      <c r="AL588" s="244"/>
      <c r="AM588" s="244"/>
      <c r="AN588" s="244"/>
      <c r="AO588" s="244"/>
      <c r="AP588" s="244"/>
      <c r="AQ588" s="244"/>
    </row>
    <row r="589" spans="1:43" s="48" customFormat="1" ht="23.25" customHeight="1" x14ac:dyDescent="0.25">
      <c r="A589" s="245">
        <v>1</v>
      </c>
      <c r="B589" s="246" t="s">
        <v>1416</v>
      </c>
      <c r="C589" s="247">
        <f t="shared" ref="C589:C600" si="127">D589+K589+L589+M589+N589+O589+P589+Q589+R589+S589+T589</f>
        <v>284602.89</v>
      </c>
      <c r="D589" s="247">
        <f t="shared" ref="D589:D600" si="128">SUM(E589:I589)</f>
        <v>0</v>
      </c>
      <c r="E589" s="247">
        <v>0</v>
      </c>
      <c r="F589" s="247">
        <v>0</v>
      </c>
      <c r="G589" s="247">
        <v>0</v>
      </c>
      <c r="H589" s="247">
        <v>0</v>
      </c>
      <c r="I589" s="247">
        <v>0</v>
      </c>
      <c r="J589" s="249">
        <v>0</v>
      </c>
      <c r="K589" s="247">
        <v>0</v>
      </c>
      <c r="L589" s="247">
        <v>0</v>
      </c>
      <c r="M589" s="247">
        <v>0</v>
      </c>
      <c r="N589" s="247">
        <v>0</v>
      </c>
      <c r="O589" s="247">
        <v>0</v>
      </c>
      <c r="P589" s="247">
        <v>284602.89</v>
      </c>
      <c r="Q589" s="247">
        <v>0</v>
      </c>
      <c r="R589" s="247">
        <v>0</v>
      </c>
      <c r="S589" s="247">
        <v>0</v>
      </c>
      <c r="T589" s="247">
        <v>0</v>
      </c>
      <c r="U589" s="250"/>
      <c r="V589" s="250"/>
      <c r="W589" s="250"/>
      <c r="X589" s="250"/>
      <c r="Y589" s="250"/>
      <c r="Z589" s="250"/>
      <c r="AA589" s="250"/>
      <c r="AB589" s="250"/>
      <c r="AC589" s="250"/>
      <c r="AD589" s="250"/>
      <c r="AE589" s="250"/>
      <c r="AF589" s="250"/>
      <c r="AG589" s="250"/>
      <c r="AH589" s="250"/>
      <c r="AI589" s="250"/>
      <c r="AJ589" s="250"/>
      <c r="AK589" s="250"/>
      <c r="AL589" s="250"/>
      <c r="AM589" s="250"/>
      <c r="AN589" s="250"/>
      <c r="AO589" s="250"/>
      <c r="AP589" s="250"/>
      <c r="AQ589" s="250"/>
    </row>
    <row r="590" spans="1:43" s="48" customFormat="1" ht="23.25" customHeight="1" x14ac:dyDescent="0.25">
      <c r="A590" s="245">
        <v>2</v>
      </c>
      <c r="B590" s="246" t="s">
        <v>248</v>
      </c>
      <c r="C590" s="247">
        <f t="shared" si="127"/>
        <v>2052778.8</v>
      </c>
      <c r="D590" s="247">
        <f t="shared" si="128"/>
        <v>2052778.8</v>
      </c>
      <c r="E590" s="247">
        <v>0</v>
      </c>
      <c r="F590" s="247">
        <v>1283409.6000000001</v>
      </c>
      <c r="G590" s="247">
        <v>458652</v>
      </c>
      <c r="H590" s="247">
        <v>139320</v>
      </c>
      <c r="I590" s="247">
        <v>171397.2</v>
      </c>
      <c r="J590" s="249">
        <v>0</v>
      </c>
      <c r="K590" s="247">
        <v>0</v>
      </c>
      <c r="L590" s="247">
        <v>0</v>
      </c>
      <c r="M590" s="247">
        <v>0</v>
      </c>
      <c r="N590" s="247">
        <v>0</v>
      </c>
      <c r="O590" s="247">
        <v>0</v>
      </c>
      <c r="P590" s="247">
        <v>0</v>
      </c>
      <c r="Q590" s="247">
        <v>0</v>
      </c>
      <c r="R590" s="247">
        <v>0</v>
      </c>
      <c r="S590" s="247">
        <v>0</v>
      </c>
      <c r="T590" s="247">
        <v>0</v>
      </c>
      <c r="U590" s="250"/>
      <c r="V590" s="250"/>
      <c r="W590" s="250"/>
      <c r="X590" s="250"/>
      <c r="Y590" s="250"/>
      <c r="Z590" s="250"/>
      <c r="AA590" s="250"/>
      <c r="AB590" s="250"/>
      <c r="AC590" s="250"/>
      <c r="AD590" s="250"/>
      <c r="AE590" s="250"/>
      <c r="AF590" s="250"/>
      <c r="AG590" s="250"/>
      <c r="AH590" s="250"/>
      <c r="AI590" s="250"/>
      <c r="AJ590" s="250"/>
      <c r="AK590" s="250"/>
      <c r="AL590" s="250"/>
      <c r="AM590" s="250"/>
      <c r="AN590" s="250"/>
      <c r="AO590" s="250"/>
      <c r="AP590" s="250"/>
      <c r="AQ590" s="250"/>
    </row>
    <row r="591" spans="1:43" s="48" customFormat="1" ht="22.5" customHeight="1" x14ac:dyDescent="0.25">
      <c r="A591" s="245">
        <v>3</v>
      </c>
      <c r="B591" s="246" t="s">
        <v>1417</v>
      </c>
      <c r="C591" s="247">
        <f t="shared" si="127"/>
        <v>148539.07</v>
      </c>
      <c r="D591" s="247">
        <f t="shared" si="128"/>
        <v>0</v>
      </c>
      <c r="E591" s="247">
        <v>0</v>
      </c>
      <c r="F591" s="247">
        <v>0</v>
      </c>
      <c r="G591" s="247">
        <v>0</v>
      </c>
      <c r="H591" s="247">
        <v>0</v>
      </c>
      <c r="I591" s="247">
        <v>0</v>
      </c>
      <c r="J591" s="249">
        <v>0</v>
      </c>
      <c r="K591" s="247">
        <v>0</v>
      </c>
      <c r="L591" s="247">
        <v>0</v>
      </c>
      <c r="M591" s="247">
        <v>0</v>
      </c>
      <c r="N591" s="247">
        <v>0</v>
      </c>
      <c r="O591" s="247">
        <v>0</v>
      </c>
      <c r="P591" s="247">
        <v>148539.07</v>
      </c>
      <c r="Q591" s="247">
        <v>0</v>
      </c>
      <c r="R591" s="247">
        <v>0</v>
      </c>
      <c r="S591" s="247">
        <v>0</v>
      </c>
      <c r="T591" s="247">
        <v>0</v>
      </c>
      <c r="U591" s="250"/>
      <c r="V591" s="250"/>
      <c r="W591" s="250"/>
      <c r="X591" s="250"/>
      <c r="Y591" s="250"/>
      <c r="Z591" s="250"/>
      <c r="AA591" s="250"/>
      <c r="AB591" s="250"/>
      <c r="AC591" s="250"/>
      <c r="AD591" s="250"/>
      <c r="AE591" s="250"/>
      <c r="AF591" s="250"/>
      <c r="AG591" s="250"/>
      <c r="AH591" s="250"/>
      <c r="AI591" s="250"/>
      <c r="AJ591" s="250"/>
      <c r="AK591" s="250"/>
      <c r="AL591" s="250"/>
      <c r="AM591" s="250"/>
      <c r="AN591" s="250"/>
      <c r="AO591" s="250"/>
      <c r="AP591" s="250"/>
      <c r="AQ591" s="250"/>
    </row>
    <row r="592" spans="1:43" s="48" customFormat="1" ht="23.25" customHeight="1" x14ac:dyDescent="0.25">
      <c r="A592" s="245">
        <v>4</v>
      </c>
      <c r="B592" s="246" t="s">
        <v>253</v>
      </c>
      <c r="C592" s="247">
        <f t="shared" si="127"/>
        <v>1944796.8</v>
      </c>
      <c r="D592" s="247">
        <f t="shared" si="128"/>
        <v>1944796.8</v>
      </c>
      <c r="E592" s="247">
        <v>0</v>
      </c>
      <c r="F592" s="247">
        <v>1944796.8</v>
      </c>
      <c r="G592" s="247">
        <v>0</v>
      </c>
      <c r="H592" s="247">
        <v>0</v>
      </c>
      <c r="I592" s="247">
        <v>0</v>
      </c>
      <c r="J592" s="249">
        <v>0</v>
      </c>
      <c r="K592" s="247">
        <v>0</v>
      </c>
      <c r="L592" s="247">
        <v>0</v>
      </c>
      <c r="M592" s="247">
        <v>0</v>
      </c>
      <c r="N592" s="247">
        <v>0</v>
      </c>
      <c r="O592" s="247">
        <v>0</v>
      </c>
      <c r="P592" s="247">
        <v>0</v>
      </c>
      <c r="Q592" s="247">
        <v>0</v>
      </c>
      <c r="R592" s="247">
        <v>0</v>
      </c>
      <c r="S592" s="247">
        <v>0</v>
      </c>
      <c r="T592" s="247">
        <v>0</v>
      </c>
      <c r="U592" s="250"/>
      <c r="V592" s="250"/>
      <c r="W592" s="250"/>
      <c r="X592" s="250"/>
      <c r="Y592" s="250"/>
      <c r="Z592" s="250"/>
      <c r="AA592" s="250"/>
      <c r="AB592" s="250"/>
      <c r="AC592" s="250"/>
      <c r="AD592" s="250"/>
      <c r="AE592" s="250"/>
      <c r="AF592" s="250"/>
      <c r="AG592" s="250"/>
      <c r="AH592" s="250"/>
      <c r="AI592" s="250"/>
      <c r="AJ592" s="250"/>
      <c r="AK592" s="250"/>
      <c r="AL592" s="250"/>
      <c r="AM592" s="250"/>
      <c r="AN592" s="250"/>
      <c r="AO592" s="250"/>
      <c r="AP592" s="250"/>
      <c r="AQ592" s="250"/>
    </row>
    <row r="593" spans="1:43" s="40" customFormat="1" ht="23.25" customHeight="1" x14ac:dyDescent="0.25">
      <c r="A593" s="344" t="s">
        <v>627</v>
      </c>
      <c r="B593" s="344"/>
      <c r="C593" s="242">
        <f>SUM(C594:C600)</f>
        <v>13901857.489999998</v>
      </c>
      <c r="D593" s="242">
        <f t="shared" ref="D593:T593" si="129">SUM(D594:D600)</f>
        <v>13137849.600000001</v>
      </c>
      <c r="E593" s="242">
        <f t="shared" si="129"/>
        <v>1316796</v>
      </c>
      <c r="F593" s="242">
        <f t="shared" si="129"/>
        <v>10639556.400000002</v>
      </c>
      <c r="G593" s="242">
        <f t="shared" si="129"/>
        <v>973918.79999999993</v>
      </c>
      <c r="H593" s="242">
        <f t="shared" si="129"/>
        <v>207578.4</v>
      </c>
      <c r="I593" s="242">
        <f t="shared" si="129"/>
        <v>0</v>
      </c>
      <c r="J593" s="243">
        <f t="shared" si="129"/>
        <v>0</v>
      </c>
      <c r="K593" s="242">
        <f t="shared" si="129"/>
        <v>0</v>
      </c>
      <c r="L593" s="242">
        <f t="shared" si="129"/>
        <v>0</v>
      </c>
      <c r="M593" s="242">
        <f t="shared" si="129"/>
        <v>0</v>
      </c>
      <c r="N593" s="242">
        <f t="shared" si="129"/>
        <v>0</v>
      </c>
      <c r="O593" s="242">
        <f t="shared" si="129"/>
        <v>0</v>
      </c>
      <c r="P593" s="242">
        <f t="shared" si="129"/>
        <v>764007.8899999999</v>
      </c>
      <c r="Q593" s="242">
        <f t="shared" si="129"/>
        <v>0</v>
      </c>
      <c r="R593" s="242">
        <f t="shared" si="129"/>
        <v>0</v>
      </c>
      <c r="S593" s="242">
        <f t="shared" si="129"/>
        <v>0</v>
      </c>
      <c r="T593" s="242">
        <f t="shared" si="129"/>
        <v>0</v>
      </c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</row>
    <row r="594" spans="1:43" s="48" customFormat="1" ht="23.25" customHeight="1" x14ac:dyDescent="0.25">
      <c r="A594" s="245">
        <v>1</v>
      </c>
      <c r="B594" s="246" t="s">
        <v>628</v>
      </c>
      <c r="C594" s="247">
        <f t="shared" si="127"/>
        <v>4079029.2</v>
      </c>
      <c r="D594" s="247">
        <f t="shared" si="128"/>
        <v>4079029.2</v>
      </c>
      <c r="E594" s="247">
        <v>0</v>
      </c>
      <c r="F594" s="247">
        <v>4079029.2</v>
      </c>
      <c r="G594" s="247">
        <v>0</v>
      </c>
      <c r="H594" s="247">
        <v>0</v>
      </c>
      <c r="I594" s="247">
        <v>0</v>
      </c>
      <c r="J594" s="249">
        <v>0</v>
      </c>
      <c r="K594" s="247">
        <v>0</v>
      </c>
      <c r="L594" s="247">
        <v>0</v>
      </c>
      <c r="M594" s="247">
        <v>0</v>
      </c>
      <c r="N594" s="247">
        <v>0</v>
      </c>
      <c r="O594" s="247">
        <v>0</v>
      </c>
      <c r="P594" s="266">
        <v>0</v>
      </c>
      <c r="Q594" s="247">
        <v>0</v>
      </c>
      <c r="R594" s="247">
        <v>0</v>
      </c>
      <c r="S594" s="247">
        <v>0</v>
      </c>
      <c r="T594" s="247">
        <v>0</v>
      </c>
      <c r="U594" s="250"/>
      <c r="V594" s="250"/>
      <c r="W594" s="250"/>
      <c r="X594" s="250"/>
      <c r="Y594" s="250"/>
      <c r="Z594" s="250"/>
      <c r="AA594" s="250"/>
      <c r="AB594" s="250"/>
      <c r="AC594" s="250"/>
      <c r="AD594" s="250"/>
      <c r="AE594" s="250"/>
      <c r="AF594" s="250"/>
      <c r="AG594" s="250"/>
      <c r="AH594" s="250"/>
      <c r="AI594" s="250"/>
      <c r="AJ594" s="250"/>
      <c r="AK594" s="250"/>
      <c r="AL594" s="250"/>
      <c r="AM594" s="250"/>
      <c r="AN594" s="250"/>
      <c r="AO594" s="250"/>
      <c r="AP594" s="250"/>
      <c r="AQ594" s="250"/>
    </row>
    <row r="595" spans="1:43" s="48" customFormat="1" ht="24" customHeight="1" x14ac:dyDescent="0.25">
      <c r="A595" s="245">
        <v>2</v>
      </c>
      <c r="B595" s="246" t="s">
        <v>1418</v>
      </c>
      <c r="C595" s="247">
        <f t="shared" si="127"/>
        <v>1136103.01</v>
      </c>
      <c r="D595" s="247">
        <f t="shared" si="128"/>
        <v>886837.2</v>
      </c>
      <c r="E595" s="247">
        <v>886837.2</v>
      </c>
      <c r="F595" s="247">
        <v>0</v>
      </c>
      <c r="G595" s="247">
        <v>0</v>
      </c>
      <c r="H595" s="247">
        <v>0</v>
      </c>
      <c r="I595" s="247">
        <v>0</v>
      </c>
      <c r="J595" s="249">
        <v>0</v>
      </c>
      <c r="K595" s="247">
        <v>0</v>
      </c>
      <c r="L595" s="247">
        <v>0</v>
      </c>
      <c r="M595" s="247">
        <v>0</v>
      </c>
      <c r="N595" s="247">
        <v>0</v>
      </c>
      <c r="O595" s="247">
        <v>0</v>
      </c>
      <c r="P595" s="266">
        <v>249265.81</v>
      </c>
      <c r="Q595" s="247">
        <v>0</v>
      </c>
      <c r="R595" s="247">
        <v>0</v>
      </c>
      <c r="S595" s="247">
        <v>0</v>
      </c>
      <c r="T595" s="247">
        <v>0</v>
      </c>
      <c r="U595" s="250"/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/>
      <c r="AH595" s="250"/>
      <c r="AI595" s="250"/>
      <c r="AJ595" s="250"/>
      <c r="AK595" s="250"/>
      <c r="AL595" s="250"/>
      <c r="AM595" s="250"/>
      <c r="AN595" s="250"/>
      <c r="AO595" s="250"/>
      <c r="AP595" s="250"/>
      <c r="AQ595" s="250"/>
    </row>
    <row r="596" spans="1:43" s="48" customFormat="1" ht="21.75" customHeight="1" x14ac:dyDescent="0.25">
      <c r="A596" s="245">
        <v>3</v>
      </c>
      <c r="B596" s="246" t="s">
        <v>630</v>
      </c>
      <c r="C596" s="247">
        <f t="shared" si="127"/>
        <v>5735330.4000000004</v>
      </c>
      <c r="D596" s="247">
        <f t="shared" si="128"/>
        <v>5735330.4000000004</v>
      </c>
      <c r="E596" s="247">
        <v>0</v>
      </c>
      <c r="F596" s="247">
        <v>5735330.4000000004</v>
      </c>
      <c r="G596" s="247">
        <v>0</v>
      </c>
      <c r="H596" s="247">
        <v>0</v>
      </c>
      <c r="I596" s="247">
        <v>0</v>
      </c>
      <c r="J596" s="249">
        <v>0</v>
      </c>
      <c r="K596" s="247">
        <v>0</v>
      </c>
      <c r="L596" s="247">
        <v>0</v>
      </c>
      <c r="M596" s="247">
        <v>0</v>
      </c>
      <c r="N596" s="247">
        <v>0</v>
      </c>
      <c r="O596" s="247">
        <v>0</v>
      </c>
      <c r="P596" s="266">
        <v>0</v>
      </c>
      <c r="Q596" s="247">
        <v>0</v>
      </c>
      <c r="R596" s="247">
        <v>0</v>
      </c>
      <c r="S596" s="247">
        <v>0</v>
      </c>
      <c r="T596" s="247">
        <v>0</v>
      </c>
      <c r="U596" s="250"/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/>
      <c r="AH596" s="250"/>
      <c r="AI596" s="250"/>
      <c r="AJ596" s="250"/>
      <c r="AK596" s="250"/>
      <c r="AL596" s="250"/>
      <c r="AM596" s="250"/>
      <c r="AN596" s="250"/>
      <c r="AO596" s="250"/>
      <c r="AP596" s="250"/>
      <c r="AQ596" s="250"/>
    </row>
    <row r="597" spans="1:43" s="48" customFormat="1" ht="22.5" customHeight="1" x14ac:dyDescent="0.25">
      <c r="A597" s="245">
        <v>4</v>
      </c>
      <c r="B597" s="246" t="s">
        <v>631</v>
      </c>
      <c r="C597" s="247">
        <f t="shared" si="127"/>
        <v>324639.59999999998</v>
      </c>
      <c r="D597" s="247">
        <f t="shared" si="128"/>
        <v>324639.59999999998</v>
      </c>
      <c r="E597" s="247">
        <v>0</v>
      </c>
      <c r="F597" s="247">
        <v>0</v>
      </c>
      <c r="G597" s="247">
        <v>324639.59999999998</v>
      </c>
      <c r="H597" s="247">
        <v>0</v>
      </c>
      <c r="I597" s="247">
        <v>0</v>
      </c>
      <c r="J597" s="249">
        <v>0</v>
      </c>
      <c r="K597" s="247">
        <v>0</v>
      </c>
      <c r="L597" s="247">
        <v>0</v>
      </c>
      <c r="M597" s="247">
        <v>0</v>
      </c>
      <c r="N597" s="247">
        <v>0</v>
      </c>
      <c r="O597" s="247">
        <v>0</v>
      </c>
      <c r="P597" s="266">
        <v>0</v>
      </c>
      <c r="Q597" s="247">
        <v>0</v>
      </c>
      <c r="R597" s="247">
        <v>0</v>
      </c>
      <c r="S597" s="247">
        <v>0</v>
      </c>
      <c r="T597" s="247">
        <v>0</v>
      </c>
      <c r="U597" s="250"/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/>
      <c r="AH597" s="250"/>
      <c r="AI597" s="250"/>
      <c r="AJ597" s="250"/>
      <c r="AK597" s="250"/>
      <c r="AL597" s="250"/>
      <c r="AM597" s="250"/>
      <c r="AN597" s="250"/>
      <c r="AO597" s="250"/>
      <c r="AP597" s="250"/>
      <c r="AQ597" s="250"/>
    </row>
    <row r="598" spans="1:43" s="48" customFormat="1" ht="22.5" customHeight="1" x14ac:dyDescent="0.25">
      <c r="A598" s="245">
        <v>5</v>
      </c>
      <c r="B598" s="246" t="s">
        <v>632</v>
      </c>
      <c r="C598" s="247">
        <f t="shared" si="127"/>
        <v>324639.59999999998</v>
      </c>
      <c r="D598" s="247">
        <f t="shared" si="128"/>
        <v>324639.59999999998</v>
      </c>
      <c r="E598" s="247">
        <v>0</v>
      </c>
      <c r="F598" s="247">
        <v>0</v>
      </c>
      <c r="G598" s="247">
        <v>324639.59999999998</v>
      </c>
      <c r="H598" s="247">
        <v>0</v>
      </c>
      <c r="I598" s="247">
        <v>0</v>
      </c>
      <c r="J598" s="249">
        <v>0</v>
      </c>
      <c r="K598" s="247">
        <v>0</v>
      </c>
      <c r="L598" s="247">
        <v>0</v>
      </c>
      <c r="M598" s="247">
        <v>0</v>
      </c>
      <c r="N598" s="247">
        <v>0</v>
      </c>
      <c r="O598" s="247">
        <v>0</v>
      </c>
      <c r="P598" s="266">
        <v>0</v>
      </c>
      <c r="Q598" s="247">
        <v>0</v>
      </c>
      <c r="R598" s="247">
        <v>0</v>
      </c>
      <c r="S598" s="247">
        <v>0</v>
      </c>
      <c r="T598" s="247">
        <v>0</v>
      </c>
      <c r="U598" s="250"/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/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</row>
    <row r="599" spans="1:43" s="48" customFormat="1" ht="22.5" customHeight="1" x14ac:dyDescent="0.25">
      <c r="A599" s="245">
        <v>6</v>
      </c>
      <c r="B599" s="246" t="s">
        <v>1419</v>
      </c>
      <c r="C599" s="247">
        <f t="shared" si="127"/>
        <v>944700.87999999989</v>
      </c>
      <c r="D599" s="247">
        <f t="shared" si="128"/>
        <v>429958.8</v>
      </c>
      <c r="E599" s="247">
        <v>429958.8</v>
      </c>
      <c r="F599" s="247">
        <v>0</v>
      </c>
      <c r="G599" s="247">
        <v>0</v>
      </c>
      <c r="H599" s="247">
        <v>0</v>
      </c>
      <c r="I599" s="247">
        <v>0</v>
      </c>
      <c r="J599" s="249">
        <v>0</v>
      </c>
      <c r="K599" s="247">
        <v>0</v>
      </c>
      <c r="L599" s="247">
        <v>0</v>
      </c>
      <c r="M599" s="247">
        <v>0</v>
      </c>
      <c r="N599" s="247">
        <v>0</v>
      </c>
      <c r="O599" s="247">
        <v>0</v>
      </c>
      <c r="P599" s="266">
        <f>129982.7+123813.82+128710.72+132234.84</f>
        <v>514742.07999999996</v>
      </c>
      <c r="Q599" s="247">
        <v>0</v>
      </c>
      <c r="R599" s="247">
        <v>0</v>
      </c>
      <c r="S599" s="247">
        <v>0</v>
      </c>
      <c r="T599" s="247">
        <v>0</v>
      </c>
      <c r="U599" s="250"/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/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</row>
    <row r="600" spans="1:43" s="48" customFormat="1" ht="22.5" customHeight="1" x14ac:dyDescent="0.25">
      <c r="A600" s="245">
        <v>7</v>
      </c>
      <c r="B600" s="246" t="s">
        <v>1420</v>
      </c>
      <c r="C600" s="247">
        <f t="shared" si="127"/>
        <v>1357414.7999999998</v>
      </c>
      <c r="D600" s="247">
        <f t="shared" si="128"/>
        <v>1357414.7999999998</v>
      </c>
      <c r="E600" s="247">
        <v>0</v>
      </c>
      <c r="F600" s="247">
        <v>825196.8</v>
      </c>
      <c r="G600" s="247">
        <v>324639.59999999998</v>
      </c>
      <c r="H600" s="247">
        <v>207578.4</v>
      </c>
      <c r="I600" s="247">
        <v>0</v>
      </c>
      <c r="J600" s="249">
        <v>0</v>
      </c>
      <c r="K600" s="247">
        <v>0</v>
      </c>
      <c r="L600" s="247">
        <v>0</v>
      </c>
      <c r="M600" s="247">
        <v>0</v>
      </c>
      <c r="N600" s="247">
        <v>0</v>
      </c>
      <c r="O600" s="247">
        <v>0</v>
      </c>
      <c r="P600" s="266">
        <v>0</v>
      </c>
      <c r="Q600" s="247">
        <v>0</v>
      </c>
      <c r="R600" s="247">
        <v>0</v>
      </c>
      <c r="S600" s="247">
        <v>0</v>
      </c>
      <c r="T600" s="247">
        <v>0</v>
      </c>
      <c r="U600" s="250"/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/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</row>
    <row r="601" spans="1:43" s="40" customFormat="1" ht="30.75" customHeight="1" x14ac:dyDescent="0.25">
      <c r="A601" s="344" t="s">
        <v>255</v>
      </c>
      <c r="B601" s="344"/>
      <c r="C601" s="242">
        <f>SUM(C602:C675)</f>
        <v>153005865.55999997</v>
      </c>
      <c r="D601" s="242">
        <f t="shared" ref="D601:T601" si="130">SUM(D602:D675)</f>
        <v>22954190.73</v>
      </c>
      <c r="E601" s="242">
        <f t="shared" si="130"/>
        <v>348276</v>
      </c>
      <c r="F601" s="242">
        <f t="shared" si="130"/>
        <v>22605914.73</v>
      </c>
      <c r="G601" s="242">
        <f t="shared" si="130"/>
        <v>0</v>
      </c>
      <c r="H601" s="242">
        <f t="shared" si="130"/>
        <v>0</v>
      </c>
      <c r="I601" s="242">
        <f t="shared" si="130"/>
        <v>0</v>
      </c>
      <c r="J601" s="243">
        <f t="shared" si="130"/>
        <v>3</v>
      </c>
      <c r="K601" s="242">
        <f t="shared" si="130"/>
        <v>1409340.65</v>
      </c>
      <c r="L601" s="242">
        <f t="shared" si="130"/>
        <v>63699964.790000007</v>
      </c>
      <c r="M601" s="242">
        <f t="shared" si="130"/>
        <v>172647.6</v>
      </c>
      <c r="N601" s="242">
        <f t="shared" si="130"/>
        <v>64769721.790000007</v>
      </c>
      <c r="O601" s="242">
        <f t="shared" si="130"/>
        <v>0</v>
      </c>
      <c r="P601" s="242">
        <f t="shared" si="130"/>
        <v>0</v>
      </c>
      <c r="Q601" s="242">
        <f t="shared" si="130"/>
        <v>0</v>
      </c>
      <c r="R601" s="242">
        <f t="shared" si="130"/>
        <v>0</v>
      </c>
      <c r="S601" s="242">
        <f t="shared" si="130"/>
        <v>0</v>
      </c>
      <c r="T601" s="242">
        <f t="shared" si="130"/>
        <v>0</v>
      </c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</row>
    <row r="602" spans="1:43" s="48" customFormat="1" ht="22.5" customHeight="1" x14ac:dyDescent="0.25">
      <c r="A602" s="245">
        <v>1</v>
      </c>
      <c r="B602" s="246" t="s">
        <v>635</v>
      </c>
      <c r="C602" s="247">
        <f t="shared" ref="C602:C665" si="131">D602+K602+L602+M602+N602+O602+P602+Q602+R602+S602+T602</f>
        <v>2922306</v>
      </c>
      <c r="D602" s="247">
        <f t="shared" ref="D602:D665" si="132">SUM(E602:I602)</f>
        <v>0</v>
      </c>
      <c r="E602" s="247">
        <v>0</v>
      </c>
      <c r="F602" s="247">
        <v>0</v>
      </c>
      <c r="G602" s="247">
        <v>0</v>
      </c>
      <c r="H602" s="247">
        <v>0</v>
      </c>
      <c r="I602" s="247">
        <v>0</v>
      </c>
      <c r="J602" s="249">
        <v>0</v>
      </c>
      <c r="K602" s="247">
        <v>0</v>
      </c>
      <c r="L602" s="247">
        <v>0</v>
      </c>
      <c r="M602" s="247">
        <v>0</v>
      </c>
      <c r="N602" s="247">
        <v>2922306</v>
      </c>
      <c r="O602" s="247">
        <v>0</v>
      </c>
      <c r="P602" s="247">
        <v>0</v>
      </c>
      <c r="Q602" s="247">
        <v>0</v>
      </c>
      <c r="R602" s="247">
        <v>0</v>
      </c>
      <c r="S602" s="247">
        <v>0</v>
      </c>
      <c r="T602" s="247">
        <v>0</v>
      </c>
      <c r="U602" s="250"/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/>
      <c r="AH602" s="250"/>
      <c r="AI602" s="250"/>
      <c r="AJ602" s="250"/>
      <c r="AK602" s="250"/>
      <c r="AL602" s="250"/>
      <c r="AM602" s="250"/>
      <c r="AN602" s="250"/>
      <c r="AO602" s="250"/>
      <c r="AP602" s="250"/>
      <c r="AQ602" s="250"/>
    </row>
    <row r="603" spans="1:43" s="48" customFormat="1" ht="22.5" customHeight="1" x14ac:dyDescent="0.25">
      <c r="A603" s="245">
        <v>2</v>
      </c>
      <c r="B603" s="246" t="s">
        <v>636</v>
      </c>
      <c r="C603" s="247">
        <f t="shared" si="131"/>
        <v>2000746.34</v>
      </c>
      <c r="D603" s="247">
        <f t="shared" si="132"/>
        <v>0</v>
      </c>
      <c r="E603" s="247">
        <v>0</v>
      </c>
      <c r="F603" s="247">
        <v>0</v>
      </c>
      <c r="G603" s="247">
        <v>0</v>
      </c>
      <c r="H603" s="247">
        <v>0</v>
      </c>
      <c r="I603" s="247">
        <v>0</v>
      </c>
      <c r="J603" s="249">
        <v>0</v>
      </c>
      <c r="K603" s="247">
        <v>0</v>
      </c>
      <c r="L603" s="247">
        <v>0</v>
      </c>
      <c r="M603" s="247">
        <v>0</v>
      </c>
      <c r="N603" s="247">
        <v>2000746.34</v>
      </c>
      <c r="O603" s="247">
        <v>0</v>
      </c>
      <c r="P603" s="247">
        <v>0</v>
      </c>
      <c r="Q603" s="247">
        <v>0</v>
      </c>
      <c r="R603" s="247">
        <v>0</v>
      </c>
      <c r="S603" s="247">
        <v>0</v>
      </c>
      <c r="T603" s="247">
        <v>0</v>
      </c>
      <c r="U603" s="250"/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/>
      <c r="AH603" s="250"/>
      <c r="AI603" s="250"/>
      <c r="AJ603" s="250"/>
      <c r="AK603" s="250"/>
      <c r="AL603" s="250"/>
      <c r="AM603" s="250"/>
      <c r="AN603" s="250"/>
      <c r="AO603" s="250"/>
      <c r="AP603" s="250"/>
      <c r="AQ603" s="250"/>
    </row>
    <row r="604" spans="1:43" s="48" customFormat="1" ht="22.5" customHeight="1" x14ac:dyDescent="0.25">
      <c r="A604" s="245">
        <v>3</v>
      </c>
      <c r="B604" s="246" t="s">
        <v>637</v>
      </c>
      <c r="C604" s="247">
        <f t="shared" si="131"/>
        <v>1914372.64</v>
      </c>
      <c r="D604" s="247">
        <f t="shared" si="132"/>
        <v>0</v>
      </c>
      <c r="E604" s="247">
        <v>0</v>
      </c>
      <c r="F604" s="247">
        <v>0</v>
      </c>
      <c r="G604" s="247">
        <v>0</v>
      </c>
      <c r="H604" s="247">
        <v>0</v>
      </c>
      <c r="I604" s="247">
        <v>0</v>
      </c>
      <c r="J604" s="249">
        <v>0</v>
      </c>
      <c r="K604" s="247">
        <v>0</v>
      </c>
      <c r="L604" s="247">
        <v>0</v>
      </c>
      <c r="M604" s="247">
        <v>0</v>
      </c>
      <c r="N604" s="247">
        <v>1914372.64</v>
      </c>
      <c r="O604" s="247">
        <v>0</v>
      </c>
      <c r="P604" s="247">
        <v>0</v>
      </c>
      <c r="Q604" s="247">
        <v>0</v>
      </c>
      <c r="R604" s="247">
        <v>0</v>
      </c>
      <c r="S604" s="247">
        <v>0</v>
      </c>
      <c r="T604" s="247">
        <v>0</v>
      </c>
      <c r="U604" s="250"/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/>
      <c r="AH604" s="250"/>
      <c r="AI604" s="250"/>
      <c r="AJ604" s="250"/>
      <c r="AK604" s="250"/>
      <c r="AL604" s="250"/>
      <c r="AM604" s="250"/>
      <c r="AN604" s="250"/>
      <c r="AO604" s="250"/>
      <c r="AP604" s="250"/>
      <c r="AQ604" s="250"/>
    </row>
    <row r="605" spans="1:43" s="48" customFormat="1" ht="22.5" customHeight="1" x14ac:dyDescent="0.25">
      <c r="A605" s="245">
        <v>4</v>
      </c>
      <c r="B605" s="246" t="s">
        <v>258</v>
      </c>
      <c r="C605" s="247">
        <f t="shared" si="131"/>
        <v>1030399.55</v>
      </c>
      <c r="D605" s="247">
        <f t="shared" si="132"/>
        <v>1030399.55</v>
      </c>
      <c r="E605" s="247">
        <v>0</v>
      </c>
      <c r="F605" s="247">
        <v>1030399.55</v>
      </c>
      <c r="G605" s="247">
        <v>0</v>
      </c>
      <c r="H605" s="247">
        <v>0</v>
      </c>
      <c r="I605" s="247">
        <v>0</v>
      </c>
      <c r="J605" s="249">
        <v>0</v>
      </c>
      <c r="K605" s="247">
        <v>0</v>
      </c>
      <c r="L605" s="247">
        <v>0</v>
      </c>
      <c r="M605" s="247">
        <v>0</v>
      </c>
      <c r="N605" s="247">
        <v>0</v>
      </c>
      <c r="O605" s="247">
        <v>0</v>
      </c>
      <c r="P605" s="247">
        <v>0</v>
      </c>
      <c r="Q605" s="247">
        <v>0</v>
      </c>
      <c r="R605" s="247">
        <v>0</v>
      </c>
      <c r="S605" s="247">
        <v>0</v>
      </c>
      <c r="T605" s="247">
        <v>0</v>
      </c>
      <c r="U605" s="250"/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/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</row>
    <row r="606" spans="1:43" s="48" customFormat="1" ht="22.5" customHeight="1" x14ac:dyDescent="0.25">
      <c r="A606" s="245">
        <v>5</v>
      </c>
      <c r="B606" s="246" t="s">
        <v>638</v>
      </c>
      <c r="C606" s="247">
        <f t="shared" si="131"/>
        <v>1062004.8600000001</v>
      </c>
      <c r="D606" s="247">
        <f t="shared" si="132"/>
        <v>0</v>
      </c>
      <c r="E606" s="247">
        <v>0</v>
      </c>
      <c r="F606" s="247">
        <v>0</v>
      </c>
      <c r="G606" s="247">
        <v>0</v>
      </c>
      <c r="H606" s="247">
        <v>0</v>
      </c>
      <c r="I606" s="247">
        <v>0</v>
      </c>
      <c r="J606" s="249">
        <v>0</v>
      </c>
      <c r="K606" s="247">
        <v>0</v>
      </c>
      <c r="L606" s="247">
        <v>0</v>
      </c>
      <c r="M606" s="247">
        <v>0</v>
      </c>
      <c r="N606" s="247">
        <v>1062004.8600000001</v>
      </c>
      <c r="O606" s="247">
        <v>0</v>
      </c>
      <c r="P606" s="247">
        <v>0</v>
      </c>
      <c r="Q606" s="247">
        <v>0</v>
      </c>
      <c r="R606" s="247">
        <v>0</v>
      </c>
      <c r="S606" s="247">
        <v>0</v>
      </c>
      <c r="T606" s="247">
        <v>0</v>
      </c>
      <c r="U606" s="250"/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/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</row>
    <row r="607" spans="1:43" s="48" customFormat="1" ht="22.5" customHeight="1" x14ac:dyDescent="0.25">
      <c r="A607" s="245">
        <v>6</v>
      </c>
      <c r="B607" s="246" t="s">
        <v>639</v>
      </c>
      <c r="C607" s="247">
        <f t="shared" si="131"/>
        <v>1186255.1599999999</v>
      </c>
      <c r="D607" s="247">
        <f t="shared" si="132"/>
        <v>0</v>
      </c>
      <c r="E607" s="247">
        <v>0</v>
      </c>
      <c r="F607" s="247">
        <v>0</v>
      </c>
      <c r="G607" s="247">
        <v>0</v>
      </c>
      <c r="H607" s="247">
        <v>0</v>
      </c>
      <c r="I607" s="247">
        <v>0</v>
      </c>
      <c r="J607" s="249">
        <v>0</v>
      </c>
      <c r="K607" s="247">
        <v>0</v>
      </c>
      <c r="L607" s="247">
        <v>1186255.1599999999</v>
      </c>
      <c r="M607" s="247">
        <v>0</v>
      </c>
      <c r="N607" s="247">
        <v>0</v>
      </c>
      <c r="O607" s="247">
        <v>0</v>
      </c>
      <c r="P607" s="247">
        <v>0</v>
      </c>
      <c r="Q607" s="247">
        <v>0</v>
      </c>
      <c r="R607" s="247">
        <v>0</v>
      </c>
      <c r="S607" s="247">
        <v>0</v>
      </c>
      <c r="T607" s="247">
        <v>0</v>
      </c>
      <c r="U607" s="250"/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/>
      <c r="AH607" s="250"/>
      <c r="AI607" s="250"/>
      <c r="AJ607" s="250"/>
      <c r="AK607" s="250"/>
      <c r="AL607" s="250"/>
      <c r="AM607" s="250"/>
      <c r="AN607" s="250"/>
      <c r="AO607" s="250"/>
      <c r="AP607" s="250"/>
      <c r="AQ607" s="250"/>
    </row>
    <row r="608" spans="1:43" s="48" customFormat="1" ht="22.5" customHeight="1" x14ac:dyDescent="0.25">
      <c r="A608" s="245">
        <v>7</v>
      </c>
      <c r="B608" s="246" t="s">
        <v>640</v>
      </c>
      <c r="C608" s="247">
        <f t="shared" si="131"/>
        <v>1893165.9</v>
      </c>
      <c r="D608" s="247">
        <f t="shared" si="132"/>
        <v>0</v>
      </c>
      <c r="E608" s="247">
        <v>0</v>
      </c>
      <c r="F608" s="247">
        <v>0</v>
      </c>
      <c r="G608" s="247">
        <v>0</v>
      </c>
      <c r="H608" s="247">
        <v>0</v>
      </c>
      <c r="I608" s="247">
        <v>0</v>
      </c>
      <c r="J608" s="249">
        <v>0</v>
      </c>
      <c r="K608" s="247">
        <v>0</v>
      </c>
      <c r="L608" s="247">
        <v>0</v>
      </c>
      <c r="M608" s="247">
        <v>0</v>
      </c>
      <c r="N608" s="247">
        <v>1893165.9</v>
      </c>
      <c r="O608" s="247">
        <v>0</v>
      </c>
      <c r="P608" s="247">
        <v>0</v>
      </c>
      <c r="Q608" s="247">
        <v>0</v>
      </c>
      <c r="R608" s="247">
        <v>0</v>
      </c>
      <c r="S608" s="247">
        <v>0</v>
      </c>
      <c r="T608" s="247">
        <v>0</v>
      </c>
      <c r="U608" s="250"/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/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</row>
    <row r="609" spans="1:43" s="48" customFormat="1" ht="22.5" customHeight="1" x14ac:dyDescent="0.25">
      <c r="A609" s="245">
        <v>8</v>
      </c>
      <c r="B609" s="246" t="s">
        <v>641</v>
      </c>
      <c r="C609" s="247">
        <f t="shared" si="131"/>
        <v>2731075.83</v>
      </c>
      <c r="D609" s="247">
        <f t="shared" si="132"/>
        <v>0</v>
      </c>
      <c r="E609" s="247">
        <v>0</v>
      </c>
      <c r="F609" s="247">
        <v>0</v>
      </c>
      <c r="G609" s="247">
        <v>0</v>
      </c>
      <c r="H609" s="247">
        <v>0</v>
      </c>
      <c r="I609" s="247">
        <v>0</v>
      </c>
      <c r="J609" s="249">
        <v>0</v>
      </c>
      <c r="K609" s="247">
        <v>0</v>
      </c>
      <c r="L609" s="247">
        <v>2731075.83</v>
      </c>
      <c r="M609" s="247">
        <v>0</v>
      </c>
      <c r="N609" s="247">
        <v>0</v>
      </c>
      <c r="O609" s="247">
        <v>0</v>
      </c>
      <c r="P609" s="247">
        <v>0</v>
      </c>
      <c r="Q609" s="247">
        <v>0</v>
      </c>
      <c r="R609" s="247">
        <v>0</v>
      </c>
      <c r="S609" s="247">
        <v>0</v>
      </c>
      <c r="T609" s="247">
        <v>0</v>
      </c>
      <c r="U609" s="250"/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/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</row>
    <row r="610" spans="1:43" s="48" customFormat="1" ht="22.5" customHeight="1" x14ac:dyDescent="0.25">
      <c r="A610" s="245">
        <v>9</v>
      </c>
      <c r="B610" s="246" t="s">
        <v>642</v>
      </c>
      <c r="C610" s="247">
        <f t="shared" si="131"/>
        <v>2062878.53</v>
      </c>
      <c r="D610" s="247">
        <f t="shared" si="132"/>
        <v>0</v>
      </c>
      <c r="E610" s="247">
        <v>0</v>
      </c>
      <c r="F610" s="247">
        <v>0</v>
      </c>
      <c r="G610" s="247">
        <v>0</v>
      </c>
      <c r="H610" s="247">
        <v>0</v>
      </c>
      <c r="I610" s="247">
        <v>0</v>
      </c>
      <c r="J610" s="249">
        <v>0</v>
      </c>
      <c r="K610" s="247">
        <v>0</v>
      </c>
      <c r="L610" s="247">
        <v>0</v>
      </c>
      <c r="M610" s="247">
        <v>0</v>
      </c>
      <c r="N610" s="247">
        <v>2062878.53</v>
      </c>
      <c r="O610" s="247">
        <v>0</v>
      </c>
      <c r="P610" s="247">
        <v>0</v>
      </c>
      <c r="Q610" s="247">
        <v>0</v>
      </c>
      <c r="R610" s="247">
        <v>0</v>
      </c>
      <c r="S610" s="247">
        <v>0</v>
      </c>
      <c r="T610" s="247">
        <v>0</v>
      </c>
      <c r="U610" s="250"/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/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</row>
    <row r="611" spans="1:43" s="48" customFormat="1" ht="22.5" customHeight="1" x14ac:dyDescent="0.25">
      <c r="A611" s="245">
        <v>10</v>
      </c>
      <c r="B611" s="246" t="s">
        <v>643</v>
      </c>
      <c r="C611" s="247">
        <f t="shared" si="131"/>
        <v>3030711.47</v>
      </c>
      <c r="D611" s="247">
        <f t="shared" si="132"/>
        <v>0</v>
      </c>
      <c r="E611" s="247">
        <v>0</v>
      </c>
      <c r="F611" s="247">
        <v>0</v>
      </c>
      <c r="G611" s="247">
        <v>0</v>
      </c>
      <c r="H611" s="247">
        <v>0</v>
      </c>
      <c r="I611" s="247">
        <v>0</v>
      </c>
      <c r="J611" s="249">
        <v>0</v>
      </c>
      <c r="K611" s="247">
        <v>0</v>
      </c>
      <c r="L611" s="247">
        <v>0</v>
      </c>
      <c r="M611" s="247">
        <v>0</v>
      </c>
      <c r="N611" s="247">
        <v>3030711.47</v>
      </c>
      <c r="O611" s="247">
        <v>0</v>
      </c>
      <c r="P611" s="247">
        <v>0</v>
      </c>
      <c r="Q611" s="247">
        <v>0</v>
      </c>
      <c r="R611" s="247">
        <v>0</v>
      </c>
      <c r="S611" s="247">
        <v>0</v>
      </c>
      <c r="T611" s="247">
        <v>0</v>
      </c>
      <c r="U611" s="250"/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/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</row>
    <row r="612" spans="1:43" s="48" customFormat="1" ht="22.5" customHeight="1" x14ac:dyDescent="0.25">
      <c r="A612" s="245">
        <v>11</v>
      </c>
      <c r="B612" s="246" t="s">
        <v>644</v>
      </c>
      <c r="C612" s="247">
        <f t="shared" si="131"/>
        <v>2019306.35</v>
      </c>
      <c r="D612" s="247">
        <f t="shared" si="132"/>
        <v>0</v>
      </c>
      <c r="E612" s="247">
        <v>0</v>
      </c>
      <c r="F612" s="247">
        <v>0</v>
      </c>
      <c r="G612" s="247">
        <v>0</v>
      </c>
      <c r="H612" s="247">
        <v>0</v>
      </c>
      <c r="I612" s="247">
        <v>0</v>
      </c>
      <c r="J612" s="249">
        <v>0</v>
      </c>
      <c r="K612" s="247">
        <v>0</v>
      </c>
      <c r="L612" s="247">
        <v>2019306.35</v>
      </c>
      <c r="M612" s="247">
        <v>0</v>
      </c>
      <c r="N612" s="247">
        <v>0</v>
      </c>
      <c r="O612" s="247">
        <v>0</v>
      </c>
      <c r="P612" s="247">
        <v>0</v>
      </c>
      <c r="Q612" s="247">
        <v>0</v>
      </c>
      <c r="R612" s="247">
        <v>0</v>
      </c>
      <c r="S612" s="247">
        <v>0</v>
      </c>
      <c r="T612" s="247">
        <v>0</v>
      </c>
      <c r="U612" s="250"/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/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</row>
    <row r="613" spans="1:43" s="48" customFormat="1" ht="22.5" customHeight="1" x14ac:dyDescent="0.25">
      <c r="A613" s="245">
        <v>12</v>
      </c>
      <c r="B613" s="246" t="s">
        <v>645</v>
      </c>
      <c r="C613" s="247">
        <f t="shared" si="131"/>
        <v>396797.12</v>
      </c>
      <c r="D613" s="247">
        <f t="shared" si="132"/>
        <v>0</v>
      </c>
      <c r="E613" s="247">
        <v>0</v>
      </c>
      <c r="F613" s="247">
        <v>0</v>
      </c>
      <c r="G613" s="247">
        <v>0</v>
      </c>
      <c r="H613" s="247">
        <v>0</v>
      </c>
      <c r="I613" s="247">
        <v>0</v>
      </c>
      <c r="J613" s="249">
        <v>1</v>
      </c>
      <c r="K613" s="247">
        <v>396797.12</v>
      </c>
      <c r="L613" s="247">
        <v>0</v>
      </c>
      <c r="M613" s="247">
        <v>0</v>
      </c>
      <c r="N613" s="247">
        <v>0</v>
      </c>
      <c r="O613" s="247">
        <v>0</v>
      </c>
      <c r="P613" s="247">
        <v>0</v>
      </c>
      <c r="Q613" s="247">
        <v>0</v>
      </c>
      <c r="R613" s="247">
        <v>0</v>
      </c>
      <c r="S613" s="247">
        <v>0</v>
      </c>
      <c r="T613" s="247">
        <v>0</v>
      </c>
      <c r="U613" s="250"/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/>
      <c r="AH613" s="250"/>
      <c r="AI613" s="250"/>
      <c r="AJ613" s="250"/>
      <c r="AK613" s="250"/>
      <c r="AL613" s="250"/>
      <c r="AM613" s="250"/>
      <c r="AN613" s="250"/>
      <c r="AO613" s="250"/>
      <c r="AP613" s="250"/>
      <c r="AQ613" s="250"/>
    </row>
    <row r="614" spans="1:43" s="48" customFormat="1" ht="22.5" customHeight="1" x14ac:dyDescent="0.25">
      <c r="A614" s="245">
        <v>13</v>
      </c>
      <c r="B614" s="246" t="s">
        <v>646</v>
      </c>
      <c r="C614" s="247">
        <f t="shared" si="131"/>
        <v>1974278.64</v>
      </c>
      <c r="D614" s="247">
        <f t="shared" si="132"/>
        <v>0</v>
      </c>
      <c r="E614" s="247">
        <v>0</v>
      </c>
      <c r="F614" s="247">
        <v>0</v>
      </c>
      <c r="G614" s="247">
        <v>0</v>
      </c>
      <c r="H614" s="247">
        <v>0</v>
      </c>
      <c r="I614" s="247">
        <v>0</v>
      </c>
      <c r="J614" s="249">
        <v>0</v>
      </c>
      <c r="K614" s="247">
        <v>0</v>
      </c>
      <c r="L614" s="247">
        <v>0</v>
      </c>
      <c r="M614" s="247">
        <v>0</v>
      </c>
      <c r="N614" s="247">
        <v>1974278.64</v>
      </c>
      <c r="O614" s="247">
        <v>0</v>
      </c>
      <c r="P614" s="247">
        <v>0</v>
      </c>
      <c r="Q614" s="247">
        <v>0</v>
      </c>
      <c r="R614" s="247">
        <v>0</v>
      </c>
      <c r="S614" s="247">
        <v>0</v>
      </c>
      <c r="T614" s="247">
        <v>0</v>
      </c>
      <c r="U614" s="250"/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/>
      <c r="AH614" s="250"/>
      <c r="AI614" s="250"/>
      <c r="AJ614" s="250"/>
      <c r="AK614" s="250"/>
      <c r="AL614" s="250"/>
      <c r="AM614" s="250"/>
      <c r="AN614" s="250"/>
      <c r="AO614" s="250"/>
      <c r="AP614" s="250"/>
      <c r="AQ614" s="250"/>
    </row>
    <row r="615" spans="1:43" s="48" customFormat="1" ht="24.75" customHeight="1" x14ac:dyDescent="0.25">
      <c r="A615" s="245">
        <v>14</v>
      </c>
      <c r="B615" s="246" t="s">
        <v>269</v>
      </c>
      <c r="C615" s="247">
        <f t="shared" si="131"/>
        <v>645075.03</v>
      </c>
      <c r="D615" s="247">
        <f t="shared" si="132"/>
        <v>0</v>
      </c>
      <c r="E615" s="247">
        <v>0</v>
      </c>
      <c r="F615" s="247">
        <v>0</v>
      </c>
      <c r="G615" s="247">
        <v>0</v>
      </c>
      <c r="H615" s="247">
        <v>0</v>
      </c>
      <c r="I615" s="247">
        <v>0</v>
      </c>
      <c r="J615" s="249">
        <v>0</v>
      </c>
      <c r="K615" s="247">
        <v>0</v>
      </c>
      <c r="L615" s="247">
        <v>645075.03</v>
      </c>
      <c r="M615" s="247">
        <v>0</v>
      </c>
      <c r="N615" s="247">
        <v>0</v>
      </c>
      <c r="O615" s="247">
        <v>0</v>
      </c>
      <c r="P615" s="247">
        <v>0</v>
      </c>
      <c r="Q615" s="247">
        <v>0</v>
      </c>
      <c r="R615" s="247">
        <v>0</v>
      </c>
      <c r="S615" s="247">
        <v>0</v>
      </c>
      <c r="T615" s="247">
        <v>0</v>
      </c>
      <c r="U615" s="250"/>
      <c r="V615" s="250"/>
      <c r="W615" s="250"/>
      <c r="X615" s="250"/>
      <c r="Y615" s="250"/>
      <c r="Z615" s="250"/>
      <c r="AA615" s="250"/>
      <c r="AB615" s="250"/>
      <c r="AC615" s="250"/>
      <c r="AD615" s="250"/>
      <c r="AE615" s="250"/>
      <c r="AF615" s="250"/>
      <c r="AG615" s="250"/>
      <c r="AH615" s="250"/>
      <c r="AI615" s="250"/>
      <c r="AJ615" s="250"/>
      <c r="AK615" s="250"/>
      <c r="AL615" s="250"/>
      <c r="AM615" s="250"/>
      <c r="AN615" s="250"/>
      <c r="AO615" s="250"/>
      <c r="AP615" s="250"/>
      <c r="AQ615" s="250"/>
    </row>
    <row r="616" spans="1:43" s="48" customFormat="1" ht="24.75" customHeight="1" x14ac:dyDescent="0.25">
      <c r="A616" s="245">
        <v>15</v>
      </c>
      <c r="B616" s="246" t="s">
        <v>647</v>
      </c>
      <c r="C616" s="247">
        <f t="shared" si="131"/>
        <v>308427.40999999997</v>
      </c>
      <c r="D616" s="247">
        <f t="shared" si="132"/>
        <v>308427.40999999997</v>
      </c>
      <c r="E616" s="247">
        <v>0</v>
      </c>
      <c r="F616" s="247">
        <v>308427.40999999997</v>
      </c>
      <c r="G616" s="247">
        <v>0</v>
      </c>
      <c r="H616" s="247">
        <v>0</v>
      </c>
      <c r="I616" s="247">
        <v>0</v>
      </c>
      <c r="J616" s="249">
        <v>0</v>
      </c>
      <c r="K616" s="247">
        <v>0</v>
      </c>
      <c r="L616" s="247">
        <v>0</v>
      </c>
      <c r="M616" s="247">
        <v>0</v>
      </c>
      <c r="N616" s="247">
        <v>0</v>
      </c>
      <c r="O616" s="247">
        <v>0</v>
      </c>
      <c r="P616" s="247">
        <v>0</v>
      </c>
      <c r="Q616" s="247">
        <v>0</v>
      </c>
      <c r="R616" s="247">
        <v>0</v>
      </c>
      <c r="S616" s="247">
        <v>0</v>
      </c>
      <c r="T616" s="247">
        <v>0</v>
      </c>
      <c r="U616" s="250"/>
      <c r="V616" s="250"/>
      <c r="W616" s="250"/>
      <c r="X616" s="250"/>
      <c r="Y616" s="250"/>
      <c r="Z616" s="250"/>
      <c r="AA616" s="250"/>
      <c r="AB616" s="250"/>
      <c r="AC616" s="250"/>
      <c r="AD616" s="250"/>
      <c r="AE616" s="250"/>
      <c r="AF616" s="250"/>
      <c r="AG616" s="250"/>
      <c r="AH616" s="250"/>
      <c r="AI616" s="250"/>
      <c r="AJ616" s="250"/>
      <c r="AK616" s="250"/>
      <c r="AL616" s="250"/>
      <c r="AM616" s="250"/>
      <c r="AN616" s="250"/>
      <c r="AO616" s="250"/>
      <c r="AP616" s="250"/>
      <c r="AQ616" s="250"/>
    </row>
    <row r="617" spans="1:43" s="48" customFormat="1" ht="24.75" customHeight="1" x14ac:dyDescent="0.25">
      <c r="A617" s="245">
        <v>16</v>
      </c>
      <c r="B617" s="246" t="s">
        <v>648</v>
      </c>
      <c r="C617" s="247">
        <f t="shared" si="131"/>
        <v>511551.09</v>
      </c>
      <c r="D617" s="247">
        <f t="shared" si="132"/>
        <v>511551.09</v>
      </c>
      <c r="E617" s="247">
        <v>0</v>
      </c>
      <c r="F617" s="247">
        <v>511551.09</v>
      </c>
      <c r="G617" s="247">
        <v>0</v>
      </c>
      <c r="H617" s="247">
        <v>0</v>
      </c>
      <c r="I617" s="247">
        <v>0</v>
      </c>
      <c r="J617" s="249">
        <v>0</v>
      </c>
      <c r="K617" s="247">
        <v>0</v>
      </c>
      <c r="L617" s="247">
        <v>0</v>
      </c>
      <c r="M617" s="247">
        <v>0</v>
      </c>
      <c r="N617" s="247">
        <v>0</v>
      </c>
      <c r="O617" s="247">
        <v>0</v>
      </c>
      <c r="P617" s="247">
        <v>0</v>
      </c>
      <c r="Q617" s="247">
        <v>0</v>
      </c>
      <c r="R617" s="247">
        <v>0</v>
      </c>
      <c r="S617" s="247">
        <v>0</v>
      </c>
      <c r="T617" s="247">
        <v>0</v>
      </c>
      <c r="U617" s="250"/>
      <c r="V617" s="250"/>
      <c r="W617" s="250"/>
      <c r="X617" s="250"/>
      <c r="Y617" s="250"/>
      <c r="Z617" s="250"/>
      <c r="AA617" s="250"/>
      <c r="AB617" s="250"/>
      <c r="AC617" s="250"/>
      <c r="AD617" s="250"/>
      <c r="AE617" s="250"/>
      <c r="AF617" s="250"/>
      <c r="AG617" s="250"/>
      <c r="AH617" s="250"/>
      <c r="AI617" s="250"/>
      <c r="AJ617" s="250"/>
      <c r="AK617" s="250"/>
      <c r="AL617" s="250"/>
      <c r="AM617" s="250"/>
      <c r="AN617" s="250"/>
      <c r="AO617" s="250"/>
      <c r="AP617" s="250"/>
      <c r="AQ617" s="250"/>
    </row>
    <row r="618" spans="1:43" s="48" customFormat="1" ht="22.5" customHeight="1" x14ac:dyDescent="0.25">
      <c r="A618" s="245">
        <v>17</v>
      </c>
      <c r="B618" s="246" t="s">
        <v>649</v>
      </c>
      <c r="C618" s="247">
        <f t="shared" si="131"/>
        <v>511551.09</v>
      </c>
      <c r="D618" s="247">
        <f t="shared" si="132"/>
        <v>511551.09</v>
      </c>
      <c r="E618" s="247">
        <v>0</v>
      </c>
      <c r="F618" s="247">
        <v>511551.09</v>
      </c>
      <c r="G618" s="247">
        <v>0</v>
      </c>
      <c r="H618" s="247">
        <v>0</v>
      </c>
      <c r="I618" s="247">
        <v>0</v>
      </c>
      <c r="J618" s="249">
        <v>0</v>
      </c>
      <c r="K618" s="247">
        <v>0</v>
      </c>
      <c r="L618" s="247">
        <v>0</v>
      </c>
      <c r="M618" s="247">
        <v>0</v>
      </c>
      <c r="N618" s="247">
        <v>0</v>
      </c>
      <c r="O618" s="247">
        <v>0</v>
      </c>
      <c r="P618" s="247">
        <v>0</v>
      </c>
      <c r="Q618" s="247">
        <v>0</v>
      </c>
      <c r="R618" s="247">
        <v>0</v>
      </c>
      <c r="S618" s="247">
        <v>0</v>
      </c>
      <c r="T618" s="247">
        <v>0</v>
      </c>
      <c r="U618" s="250"/>
      <c r="V618" s="250"/>
      <c r="W618" s="250"/>
      <c r="X618" s="250"/>
      <c r="Y618" s="250"/>
      <c r="Z618" s="250"/>
      <c r="AA618" s="250"/>
      <c r="AB618" s="250"/>
      <c r="AC618" s="250"/>
      <c r="AD618" s="250"/>
      <c r="AE618" s="250"/>
      <c r="AF618" s="250"/>
      <c r="AG618" s="250"/>
      <c r="AH618" s="250"/>
      <c r="AI618" s="250"/>
      <c r="AJ618" s="250"/>
      <c r="AK618" s="250"/>
      <c r="AL618" s="250"/>
      <c r="AM618" s="250"/>
      <c r="AN618" s="250"/>
      <c r="AO618" s="250"/>
      <c r="AP618" s="250"/>
      <c r="AQ618" s="250"/>
    </row>
    <row r="619" spans="1:43" s="48" customFormat="1" ht="22.5" customHeight="1" x14ac:dyDescent="0.25">
      <c r="A619" s="245">
        <v>18</v>
      </c>
      <c r="B619" s="246" t="s">
        <v>650</v>
      </c>
      <c r="C619" s="247">
        <f t="shared" si="131"/>
        <v>2933186.21</v>
      </c>
      <c r="D619" s="247">
        <f t="shared" si="132"/>
        <v>0</v>
      </c>
      <c r="E619" s="247">
        <v>0</v>
      </c>
      <c r="F619" s="247">
        <v>0</v>
      </c>
      <c r="G619" s="247">
        <v>0</v>
      </c>
      <c r="H619" s="247">
        <v>0</v>
      </c>
      <c r="I619" s="247">
        <v>0</v>
      </c>
      <c r="J619" s="249">
        <v>0</v>
      </c>
      <c r="K619" s="247">
        <v>0</v>
      </c>
      <c r="L619" s="247">
        <v>2933186.21</v>
      </c>
      <c r="M619" s="247">
        <v>0</v>
      </c>
      <c r="N619" s="247">
        <v>0</v>
      </c>
      <c r="O619" s="247">
        <v>0</v>
      </c>
      <c r="P619" s="247">
        <v>0</v>
      </c>
      <c r="Q619" s="247">
        <v>0</v>
      </c>
      <c r="R619" s="247">
        <v>0</v>
      </c>
      <c r="S619" s="247">
        <v>0</v>
      </c>
      <c r="T619" s="247">
        <v>0</v>
      </c>
      <c r="U619" s="250"/>
      <c r="V619" s="250"/>
      <c r="W619" s="250"/>
      <c r="X619" s="250"/>
      <c r="Y619" s="250"/>
      <c r="Z619" s="250"/>
      <c r="AA619" s="250"/>
      <c r="AB619" s="250"/>
      <c r="AC619" s="250"/>
      <c r="AD619" s="250"/>
      <c r="AE619" s="250"/>
      <c r="AF619" s="250"/>
      <c r="AG619" s="250"/>
      <c r="AH619" s="250"/>
      <c r="AI619" s="250"/>
      <c r="AJ619" s="250"/>
      <c r="AK619" s="250"/>
      <c r="AL619" s="250"/>
      <c r="AM619" s="250"/>
      <c r="AN619" s="250"/>
      <c r="AO619" s="250"/>
      <c r="AP619" s="250"/>
      <c r="AQ619" s="250"/>
    </row>
    <row r="620" spans="1:43" s="48" customFormat="1" ht="24" customHeight="1" x14ac:dyDescent="0.25">
      <c r="A620" s="245">
        <v>19</v>
      </c>
      <c r="B620" s="246" t="s">
        <v>651</v>
      </c>
      <c r="C620" s="247">
        <f t="shared" si="131"/>
        <v>525304.74</v>
      </c>
      <c r="D620" s="247">
        <f t="shared" si="132"/>
        <v>525304.74</v>
      </c>
      <c r="E620" s="247">
        <v>0</v>
      </c>
      <c r="F620" s="247">
        <v>525304.74</v>
      </c>
      <c r="G620" s="247">
        <v>0</v>
      </c>
      <c r="H620" s="247">
        <v>0</v>
      </c>
      <c r="I620" s="247">
        <v>0</v>
      </c>
      <c r="J620" s="249">
        <v>0</v>
      </c>
      <c r="K620" s="247">
        <v>0</v>
      </c>
      <c r="L620" s="247">
        <v>0</v>
      </c>
      <c r="M620" s="247">
        <v>0</v>
      </c>
      <c r="N620" s="247">
        <v>0</v>
      </c>
      <c r="O620" s="247">
        <v>0</v>
      </c>
      <c r="P620" s="247">
        <v>0</v>
      </c>
      <c r="Q620" s="247">
        <v>0</v>
      </c>
      <c r="R620" s="247">
        <v>0</v>
      </c>
      <c r="S620" s="247">
        <v>0</v>
      </c>
      <c r="T620" s="247">
        <v>0</v>
      </c>
      <c r="U620" s="250"/>
      <c r="V620" s="250"/>
      <c r="W620" s="250"/>
      <c r="X620" s="250"/>
      <c r="Y620" s="250"/>
      <c r="Z620" s="250"/>
      <c r="AA620" s="250"/>
      <c r="AB620" s="250"/>
      <c r="AC620" s="250"/>
      <c r="AD620" s="250"/>
      <c r="AE620" s="250"/>
      <c r="AF620" s="250"/>
      <c r="AG620" s="250"/>
      <c r="AH620" s="250"/>
      <c r="AI620" s="250"/>
      <c r="AJ620" s="250"/>
      <c r="AK620" s="250"/>
      <c r="AL620" s="250"/>
      <c r="AM620" s="250"/>
      <c r="AN620" s="250"/>
      <c r="AO620" s="250"/>
      <c r="AP620" s="250"/>
      <c r="AQ620" s="250"/>
    </row>
    <row r="621" spans="1:43" s="48" customFormat="1" ht="24" customHeight="1" x14ac:dyDescent="0.25">
      <c r="A621" s="245">
        <v>20</v>
      </c>
      <c r="B621" s="246" t="s">
        <v>652</v>
      </c>
      <c r="C621" s="247">
        <f t="shared" si="131"/>
        <v>525304.74</v>
      </c>
      <c r="D621" s="247">
        <f t="shared" si="132"/>
        <v>525304.74</v>
      </c>
      <c r="E621" s="247">
        <v>0</v>
      </c>
      <c r="F621" s="247">
        <v>525304.74</v>
      </c>
      <c r="G621" s="247">
        <v>0</v>
      </c>
      <c r="H621" s="247">
        <v>0</v>
      </c>
      <c r="I621" s="247">
        <v>0</v>
      </c>
      <c r="J621" s="249">
        <v>0</v>
      </c>
      <c r="K621" s="247">
        <v>0</v>
      </c>
      <c r="L621" s="247">
        <v>0</v>
      </c>
      <c r="M621" s="247">
        <v>0</v>
      </c>
      <c r="N621" s="247">
        <v>0</v>
      </c>
      <c r="O621" s="247">
        <v>0</v>
      </c>
      <c r="P621" s="247">
        <v>0</v>
      </c>
      <c r="Q621" s="247">
        <v>0</v>
      </c>
      <c r="R621" s="247">
        <v>0</v>
      </c>
      <c r="S621" s="247">
        <v>0</v>
      </c>
      <c r="T621" s="247">
        <v>0</v>
      </c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0"/>
    </row>
    <row r="622" spans="1:43" s="48" customFormat="1" ht="24" customHeight="1" x14ac:dyDescent="0.25">
      <c r="A622" s="245">
        <v>21</v>
      </c>
      <c r="B622" s="246" t="s">
        <v>653</v>
      </c>
      <c r="C622" s="247">
        <f t="shared" si="131"/>
        <v>525304.74</v>
      </c>
      <c r="D622" s="247">
        <f t="shared" si="132"/>
        <v>525304.74</v>
      </c>
      <c r="E622" s="247">
        <v>0</v>
      </c>
      <c r="F622" s="247">
        <v>525304.74</v>
      </c>
      <c r="G622" s="247">
        <v>0</v>
      </c>
      <c r="H622" s="247">
        <v>0</v>
      </c>
      <c r="I622" s="247">
        <v>0</v>
      </c>
      <c r="J622" s="249">
        <v>0</v>
      </c>
      <c r="K622" s="247">
        <v>0</v>
      </c>
      <c r="L622" s="247">
        <v>0</v>
      </c>
      <c r="M622" s="247">
        <v>0</v>
      </c>
      <c r="N622" s="247">
        <v>0</v>
      </c>
      <c r="O622" s="247">
        <v>0</v>
      </c>
      <c r="P622" s="247">
        <v>0</v>
      </c>
      <c r="Q622" s="247">
        <v>0</v>
      </c>
      <c r="R622" s="247">
        <v>0</v>
      </c>
      <c r="S622" s="247">
        <v>0</v>
      </c>
      <c r="T622" s="247">
        <v>0</v>
      </c>
      <c r="U622" s="250"/>
      <c r="V622" s="250"/>
      <c r="W622" s="250"/>
      <c r="X622" s="250"/>
      <c r="Y622" s="250"/>
      <c r="Z622" s="250"/>
      <c r="AA622" s="250"/>
      <c r="AB622" s="250"/>
      <c r="AC622" s="250"/>
      <c r="AD622" s="250"/>
      <c r="AE622" s="250"/>
      <c r="AF622" s="250"/>
      <c r="AG622" s="250"/>
      <c r="AH622" s="250"/>
      <c r="AI622" s="250"/>
      <c r="AJ622" s="250"/>
      <c r="AK622" s="250"/>
      <c r="AL622" s="250"/>
      <c r="AM622" s="250"/>
      <c r="AN622" s="250"/>
      <c r="AO622" s="250"/>
      <c r="AP622" s="250"/>
      <c r="AQ622" s="250"/>
    </row>
    <row r="623" spans="1:43" s="48" customFormat="1" ht="24" customHeight="1" x14ac:dyDescent="0.25">
      <c r="A623" s="245">
        <v>22</v>
      </c>
      <c r="B623" s="246" t="s">
        <v>654</v>
      </c>
      <c r="C623" s="247">
        <f t="shared" si="131"/>
        <v>525304.74</v>
      </c>
      <c r="D623" s="247">
        <f t="shared" si="132"/>
        <v>525304.74</v>
      </c>
      <c r="E623" s="247">
        <v>0</v>
      </c>
      <c r="F623" s="247">
        <v>525304.74</v>
      </c>
      <c r="G623" s="247">
        <v>0</v>
      </c>
      <c r="H623" s="247">
        <v>0</v>
      </c>
      <c r="I623" s="247">
        <v>0</v>
      </c>
      <c r="J623" s="249">
        <v>0</v>
      </c>
      <c r="K623" s="247">
        <v>0</v>
      </c>
      <c r="L623" s="247">
        <v>0</v>
      </c>
      <c r="M623" s="247">
        <v>0</v>
      </c>
      <c r="N623" s="247">
        <v>0</v>
      </c>
      <c r="O623" s="247">
        <v>0</v>
      </c>
      <c r="P623" s="247">
        <v>0</v>
      </c>
      <c r="Q623" s="247">
        <v>0</v>
      </c>
      <c r="R623" s="247">
        <v>0</v>
      </c>
      <c r="S623" s="247">
        <v>0</v>
      </c>
      <c r="T623" s="247">
        <v>0</v>
      </c>
      <c r="U623" s="250"/>
      <c r="V623" s="250"/>
      <c r="W623" s="250"/>
      <c r="X623" s="250"/>
      <c r="Y623" s="250"/>
      <c r="Z623" s="250"/>
      <c r="AA623" s="250"/>
      <c r="AB623" s="250"/>
      <c r="AC623" s="250"/>
      <c r="AD623" s="250"/>
      <c r="AE623" s="250"/>
      <c r="AF623" s="250"/>
      <c r="AG623" s="250"/>
      <c r="AH623" s="250"/>
      <c r="AI623" s="250"/>
      <c r="AJ623" s="250"/>
      <c r="AK623" s="250"/>
      <c r="AL623" s="250"/>
      <c r="AM623" s="250"/>
      <c r="AN623" s="250"/>
      <c r="AO623" s="250"/>
      <c r="AP623" s="250"/>
      <c r="AQ623" s="250"/>
    </row>
    <row r="624" spans="1:43" s="48" customFormat="1" ht="24" customHeight="1" x14ac:dyDescent="0.25">
      <c r="A624" s="245">
        <v>23</v>
      </c>
      <c r="B624" s="246" t="s">
        <v>655</v>
      </c>
      <c r="C624" s="247">
        <f t="shared" si="131"/>
        <v>1265282.2</v>
      </c>
      <c r="D624" s="247">
        <f t="shared" si="132"/>
        <v>1265282.2</v>
      </c>
      <c r="E624" s="247">
        <v>0</v>
      </c>
      <c r="F624" s="247">
        <v>1265282.2</v>
      </c>
      <c r="G624" s="247">
        <v>0</v>
      </c>
      <c r="H624" s="247">
        <v>0</v>
      </c>
      <c r="I624" s="247">
        <v>0</v>
      </c>
      <c r="J624" s="249">
        <v>0</v>
      </c>
      <c r="K624" s="247">
        <v>0</v>
      </c>
      <c r="L624" s="247">
        <v>0</v>
      </c>
      <c r="M624" s="247">
        <v>0</v>
      </c>
      <c r="N624" s="247">
        <v>0</v>
      </c>
      <c r="O624" s="247">
        <v>0</v>
      </c>
      <c r="P624" s="247">
        <v>0</v>
      </c>
      <c r="Q624" s="247">
        <v>0</v>
      </c>
      <c r="R624" s="247">
        <v>0</v>
      </c>
      <c r="S624" s="247">
        <v>0</v>
      </c>
      <c r="T624" s="247">
        <v>0</v>
      </c>
      <c r="U624" s="250"/>
      <c r="V624" s="250"/>
      <c r="W624" s="250"/>
      <c r="X624" s="250"/>
      <c r="Y624" s="250"/>
      <c r="Z624" s="250"/>
      <c r="AA624" s="250"/>
      <c r="AB624" s="250"/>
      <c r="AC624" s="250"/>
      <c r="AD624" s="250"/>
      <c r="AE624" s="250"/>
      <c r="AF624" s="250"/>
      <c r="AG624" s="250"/>
      <c r="AH624" s="250"/>
      <c r="AI624" s="250"/>
      <c r="AJ624" s="250"/>
      <c r="AK624" s="250"/>
      <c r="AL624" s="250"/>
      <c r="AM624" s="250"/>
      <c r="AN624" s="250"/>
      <c r="AO624" s="250"/>
      <c r="AP624" s="250"/>
      <c r="AQ624" s="250"/>
    </row>
    <row r="625" spans="1:43" s="48" customFormat="1" ht="24" customHeight="1" x14ac:dyDescent="0.25">
      <c r="A625" s="245">
        <v>24</v>
      </c>
      <c r="B625" s="246" t="s">
        <v>656</v>
      </c>
      <c r="C625" s="247">
        <f t="shared" si="131"/>
        <v>2611069.04</v>
      </c>
      <c r="D625" s="247">
        <f t="shared" si="132"/>
        <v>0</v>
      </c>
      <c r="E625" s="247">
        <v>0</v>
      </c>
      <c r="F625" s="247">
        <v>0</v>
      </c>
      <c r="G625" s="247">
        <v>0</v>
      </c>
      <c r="H625" s="247">
        <v>0</v>
      </c>
      <c r="I625" s="247">
        <v>0</v>
      </c>
      <c r="J625" s="249">
        <v>0</v>
      </c>
      <c r="K625" s="247">
        <v>0</v>
      </c>
      <c r="L625" s="247">
        <v>0</v>
      </c>
      <c r="M625" s="247">
        <v>0</v>
      </c>
      <c r="N625" s="247">
        <v>2611069.04</v>
      </c>
      <c r="O625" s="247">
        <v>0</v>
      </c>
      <c r="P625" s="247">
        <v>0</v>
      </c>
      <c r="Q625" s="247">
        <v>0</v>
      </c>
      <c r="R625" s="247">
        <v>0</v>
      </c>
      <c r="S625" s="247">
        <v>0</v>
      </c>
      <c r="T625" s="247">
        <v>0</v>
      </c>
      <c r="U625" s="250"/>
      <c r="V625" s="250"/>
      <c r="W625" s="250"/>
      <c r="X625" s="250"/>
      <c r="Y625" s="250"/>
      <c r="Z625" s="250"/>
      <c r="AA625" s="250"/>
      <c r="AB625" s="250"/>
      <c r="AC625" s="250"/>
      <c r="AD625" s="250"/>
      <c r="AE625" s="250"/>
      <c r="AF625" s="250"/>
      <c r="AG625" s="250"/>
      <c r="AH625" s="250"/>
      <c r="AI625" s="250"/>
      <c r="AJ625" s="250"/>
      <c r="AK625" s="250"/>
      <c r="AL625" s="250"/>
      <c r="AM625" s="250"/>
      <c r="AN625" s="250"/>
      <c r="AO625" s="250"/>
      <c r="AP625" s="250"/>
      <c r="AQ625" s="250"/>
    </row>
    <row r="626" spans="1:43" s="48" customFormat="1" ht="24" customHeight="1" x14ac:dyDescent="0.25">
      <c r="A626" s="245">
        <v>25</v>
      </c>
      <c r="B626" s="246" t="s">
        <v>657</v>
      </c>
      <c r="C626" s="247">
        <f t="shared" si="131"/>
        <v>4674997.38</v>
      </c>
      <c r="D626" s="247">
        <f t="shared" si="132"/>
        <v>0</v>
      </c>
      <c r="E626" s="247">
        <v>0</v>
      </c>
      <c r="F626" s="247">
        <v>0</v>
      </c>
      <c r="G626" s="247">
        <v>0</v>
      </c>
      <c r="H626" s="247">
        <v>0</v>
      </c>
      <c r="I626" s="247">
        <v>0</v>
      </c>
      <c r="J626" s="249">
        <v>0</v>
      </c>
      <c r="K626" s="247">
        <v>0</v>
      </c>
      <c r="L626" s="247">
        <v>4674997.38</v>
      </c>
      <c r="M626" s="247">
        <v>0</v>
      </c>
      <c r="N626" s="247">
        <v>0</v>
      </c>
      <c r="O626" s="247">
        <v>0</v>
      </c>
      <c r="P626" s="247">
        <v>0</v>
      </c>
      <c r="Q626" s="247">
        <v>0</v>
      </c>
      <c r="R626" s="247">
        <v>0</v>
      </c>
      <c r="S626" s="247">
        <v>0</v>
      </c>
      <c r="T626" s="247">
        <v>0</v>
      </c>
      <c r="U626" s="250"/>
      <c r="V626" s="250"/>
      <c r="W626" s="250"/>
      <c r="X626" s="250"/>
      <c r="Y626" s="250"/>
      <c r="Z626" s="250"/>
      <c r="AA626" s="250"/>
      <c r="AB626" s="250"/>
      <c r="AC626" s="250"/>
      <c r="AD626" s="250"/>
      <c r="AE626" s="250"/>
      <c r="AF626" s="250"/>
      <c r="AG626" s="250"/>
      <c r="AH626" s="250"/>
      <c r="AI626" s="250"/>
      <c r="AJ626" s="250"/>
      <c r="AK626" s="250"/>
      <c r="AL626" s="250"/>
      <c r="AM626" s="250"/>
      <c r="AN626" s="250"/>
      <c r="AO626" s="250"/>
      <c r="AP626" s="250"/>
      <c r="AQ626" s="250"/>
    </row>
    <row r="627" spans="1:43" s="48" customFormat="1" ht="24" customHeight="1" x14ac:dyDescent="0.25">
      <c r="A627" s="245">
        <v>26</v>
      </c>
      <c r="B627" s="246" t="s">
        <v>658</v>
      </c>
      <c r="C627" s="247">
        <f t="shared" si="131"/>
        <v>2081838.4</v>
      </c>
      <c r="D627" s="247">
        <f t="shared" si="132"/>
        <v>2081838.4</v>
      </c>
      <c r="E627" s="247">
        <v>0</v>
      </c>
      <c r="F627" s="247">
        <v>2081838.4</v>
      </c>
      <c r="G627" s="247">
        <v>0</v>
      </c>
      <c r="H627" s="247">
        <v>0</v>
      </c>
      <c r="I627" s="247">
        <v>0</v>
      </c>
      <c r="J627" s="249">
        <v>0</v>
      </c>
      <c r="K627" s="247">
        <v>0</v>
      </c>
      <c r="L627" s="247">
        <v>0</v>
      </c>
      <c r="M627" s="247">
        <v>0</v>
      </c>
      <c r="N627" s="247">
        <v>0</v>
      </c>
      <c r="O627" s="247">
        <v>0</v>
      </c>
      <c r="P627" s="247">
        <v>0</v>
      </c>
      <c r="Q627" s="247">
        <v>0</v>
      </c>
      <c r="R627" s="247">
        <v>0</v>
      </c>
      <c r="S627" s="247">
        <v>0</v>
      </c>
      <c r="T627" s="247">
        <v>0</v>
      </c>
      <c r="U627" s="250"/>
      <c r="V627" s="250"/>
      <c r="W627" s="250"/>
      <c r="X627" s="250"/>
      <c r="Y627" s="250"/>
      <c r="Z627" s="250"/>
      <c r="AA627" s="250"/>
      <c r="AB627" s="250"/>
      <c r="AC627" s="250"/>
      <c r="AD627" s="250"/>
      <c r="AE627" s="250"/>
      <c r="AF627" s="250"/>
      <c r="AG627" s="250"/>
      <c r="AH627" s="250"/>
      <c r="AI627" s="250"/>
      <c r="AJ627" s="250"/>
      <c r="AK627" s="250"/>
      <c r="AL627" s="250"/>
      <c r="AM627" s="250"/>
      <c r="AN627" s="250"/>
      <c r="AO627" s="250"/>
      <c r="AP627" s="250"/>
      <c r="AQ627" s="250"/>
    </row>
    <row r="628" spans="1:43" s="48" customFormat="1" ht="22.5" customHeight="1" x14ac:dyDescent="0.25">
      <c r="A628" s="245">
        <v>27</v>
      </c>
      <c r="B628" s="246" t="s">
        <v>659</v>
      </c>
      <c r="C628" s="247">
        <f t="shared" si="131"/>
        <v>2477975.27</v>
      </c>
      <c r="D628" s="247">
        <f t="shared" si="132"/>
        <v>0</v>
      </c>
      <c r="E628" s="247">
        <v>0</v>
      </c>
      <c r="F628" s="247">
        <v>0</v>
      </c>
      <c r="G628" s="247">
        <v>0</v>
      </c>
      <c r="H628" s="247">
        <v>0</v>
      </c>
      <c r="I628" s="247">
        <v>0</v>
      </c>
      <c r="J628" s="249">
        <v>0</v>
      </c>
      <c r="K628" s="247">
        <v>0</v>
      </c>
      <c r="L628" s="247">
        <v>0</v>
      </c>
      <c r="M628" s="247">
        <v>0</v>
      </c>
      <c r="N628" s="247">
        <v>2477975.27</v>
      </c>
      <c r="O628" s="247">
        <v>0</v>
      </c>
      <c r="P628" s="247">
        <v>0</v>
      </c>
      <c r="Q628" s="247">
        <v>0</v>
      </c>
      <c r="R628" s="247">
        <v>0</v>
      </c>
      <c r="S628" s="247">
        <v>0</v>
      </c>
      <c r="T628" s="247">
        <v>0</v>
      </c>
      <c r="U628" s="250"/>
      <c r="V628" s="250"/>
      <c r="W628" s="250"/>
      <c r="X628" s="250"/>
      <c r="Y628" s="250"/>
      <c r="Z628" s="250"/>
      <c r="AA628" s="250"/>
      <c r="AB628" s="250"/>
      <c r="AC628" s="250"/>
      <c r="AD628" s="250"/>
      <c r="AE628" s="250"/>
      <c r="AF628" s="250"/>
      <c r="AG628" s="250"/>
      <c r="AH628" s="250"/>
      <c r="AI628" s="250"/>
      <c r="AJ628" s="250"/>
      <c r="AK628" s="250"/>
      <c r="AL628" s="250"/>
      <c r="AM628" s="250"/>
      <c r="AN628" s="250"/>
      <c r="AO628" s="250"/>
      <c r="AP628" s="250"/>
      <c r="AQ628" s="250"/>
    </row>
    <row r="629" spans="1:43" s="48" customFormat="1" ht="22.5" customHeight="1" x14ac:dyDescent="0.25">
      <c r="A629" s="245">
        <v>28</v>
      </c>
      <c r="B629" s="246" t="s">
        <v>660</v>
      </c>
      <c r="C629" s="247">
        <f t="shared" si="131"/>
        <v>1777154.7200000002</v>
      </c>
      <c r="D629" s="247">
        <f t="shared" si="132"/>
        <v>291953.63</v>
      </c>
      <c r="E629" s="247">
        <v>0</v>
      </c>
      <c r="F629" s="247">
        <v>291953.63</v>
      </c>
      <c r="G629" s="247">
        <v>0</v>
      </c>
      <c r="H629" s="247">
        <v>0</v>
      </c>
      <c r="I629" s="247">
        <v>0</v>
      </c>
      <c r="J629" s="249">
        <v>0</v>
      </c>
      <c r="K629" s="247">
        <v>0</v>
      </c>
      <c r="L629" s="247">
        <v>0</v>
      </c>
      <c r="M629" s="247">
        <v>0</v>
      </c>
      <c r="N629" s="247">
        <v>1485201.09</v>
      </c>
      <c r="O629" s="247">
        <v>0</v>
      </c>
      <c r="P629" s="247">
        <v>0</v>
      </c>
      <c r="Q629" s="247">
        <v>0</v>
      </c>
      <c r="R629" s="247">
        <v>0</v>
      </c>
      <c r="S629" s="247">
        <v>0</v>
      </c>
      <c r="T629" s="247">
        <v>0</v>
      </c>
      <c r="U629" s="250"/>
      <c r="V629" s="250"/>
      <c r="W629" s="250"/>
      <c r="X629" s="250"/>
      <c r="Y629" s="250"/>
      <c r="Z629" s="250"/>
      <c r="AA629" s="250"/>
      <c r="AB629" s="250"/>
      <c r="AC629" s="250"/>
      <c r="AD629" s="250"/>
      <c r="AE629" s="250"/>
      <c r="AF629" s="250"/>
      <c r="AG629" s="250"/>
      <c r="AH629" s="250"/>
      <c r="AI629" s="250"/>
      <c r="AJ629" s="250"/>
      <c r="AK629" s="250"/>
      <c r="AL629" s="250"/>
      <c r="AM629" s="250"/>
      <c r="AN629" s="250"/>
      <c r="AO629" s="250"/>
      <c r="AP629" s="250"/>
      <c r="AQ629" s="250"/>
    </row>
    <row r="630" spans="1:43" s="48" customFormat="1" ht="24.75" customHeight="1" x14ac:dyDescent="0.25">
      <c r="A630" s="245">
        <v>29</v>
      </c>
      <c r="B630" s="246" t="s">
        <v>661</v>
      </c>
      <c r="C630" s="247">
        <f t="shared" si="131"/>
        <v>1925079.11</v>
      </c>
      <c r="D630" s="247">
        <f t="shared" si="132"/>
        <v>0</v>
      </c>
      <c r="E630" s="247">
        <v>0</v>
      </c>
      <c r="F630" s="247">
        <v>0</v>
      </c>
      <c r="G630" s="247">
        <v>0</v>
      </c>
      <c r="H630" s="247">
        <v>0</v>
      </c>
      <c r="I630" s="247">
        <v>0</v>
      </c>
      <c r="J630" s="249">
        <v>0</v>
      </c>
      <c r="K630" s="247">
        <v>0</v>
      </c>
      <c r="L630" s="247">
        <v>0</v>
      </c>
      <c r="M630" s="247">
        <v>0</v>
      </c>
      <c r="N630" s="247">
        <v>1925079.11</v>
      </c>
      <c r="O630" s="247">
        <v>0</v>
      </c>
      <c r="P630" s="247">
        <v>0</v>
      </c>
      <c r="Q630" s="247">
        <v>0</v>
      </c>
      <c r="R630" s="247">
        <v>0</v>
      </c>
      <c r="S630" s="247">
        <v>0</v>
      </c>
      <c r="T630" s="247">
        <v>0</v>
      </c>
      <c r="U630" s="250"/>
      <c r="V630" s="250"/>
      <c r="W630" s="250"/>
      <c r="X630" s="250"/>
      <c r="Y630" s="250"/>
      <c r="Z630" s="250"/>
      <c r="AA630" s="250"/>
      <c r="AB630" s="250"/>
      <c r="AC630" s="250"/>
      <c r="AD630" s="250"/>
      <c r="AE630" s="250"/>
      <c r="AF630" s="250"/>
      <c r="AG630" s="250"/>
      <c r="AH630" s="250"/>
      <c r="AI630" s="250"/>
      <c r="AJ630" s="250"/>
      <c r="AK630" s="250"/>
      <c r="AL630" s="250"/>
      <c r="AM630" s="250"/>
      <c r="AN630" s="250"/>
      <c r="AO630" s="250"/>
      <c r="AP630" s="250"/>
      <c r="AQ630" s="250"/>
    </row>
    <row r="631" spans="1:43" s="48" customFormat="1" ht="25.5" customHeight="1" x14ac:dyDescent="0.25">
      <c r="A631" s="245">
        <v>30</v>
      </c>
      <c r="B631" s="246" t="s">
        <v>662</v>
      </c>
      <c r="C631" s="247">
        <f t="shared" si="131"/>
        <v>1478846.27</v>
      </c>
      <c r="D631" s="247">
        <f t="shared" si="132"/>
        <v>0</v>
      </c>
      <c r="E631" s="247">
        <v>0</v>
      </c>
      <c r="F631" s="247">
        <v>0</v>
      </c>
      <c r="G631" s="247">
        <v>0</v>
      </c>
      <c r="H631" s="247">
        <v>0</v>
      </c>
      <c r="I631" s="247">
        <v>0</v>
      </c>
      <c r="J631" s="249">
        <v>0</v>
      </c>
      <c r="K631" s="247">
        <v>0</v>
      </c>
      <c r="L631" s="247">
        <v>0</v>
      </c>
      <c r="M631" s="247">
        <v>0</v>
      </c>
      <c r="N631" s="247">
        <v>1478846.27</v>
      </c>
      <c r="O631" s="247">
        <v>0</v>
      </c>
      <c r="P631" s="247">
        <v>0</v>
      </c>
      <c r="Q631" s="247">
        <v>0</v>
      </c>
      <c r="R631" s="247">
        <v>0</v>
      </c>
      <c r="S631" s="247">
        <v>0</v>
      </c>
      <c r="T631" s="247">
        <v>0</v>
      </c>
      <c r="U631" s="250"/>
      <c r="V631" s="250"/>
      <c r="W631" s="250"/>
      <c r="X631" s="250"/>
      <c r="Y631" s="250"/>
      <c r="Z631" s="250"/>
      <c r="AA631" s="250"/>
      <c r="AB631" s="250"/>
      <c r="AC631" s="250"/>
      <c r="AD631" s="250"/>
      <c r="AE631" s="250"/>
      <c r="AF631" s="250"/>
      <c r="AG631" s="250"/>
      <c r="AH631" s="250"/>
      <c r="AI631" s="250"/>
      <c r="AJ631" s="250"/>
      <c r="AK631" s="250"/>
      <c r="AL631" s="250"/>
      <c r="AM631" s="250"/>
      <c r="AN631" s="250"/>
      <c r="AO631" s="250"/>
      <c r="AP631" s="250"/>
      <c r="AQ631" s="250"/>
    </row>
    <row r="632" spans="1:43" s="48" customFormat="1" ht="22.5" customHeight="1" x14ac:dyDescent="0.25">
      <c r="A632" s="245">
        <v>31</v>
      </c>
      <c r="B632" s="246" t="s">
        <v>663</v>
      </c>
      <c r="C632" s="247">
        <f t="shared" si="131"/>
        <v>1693794.55</v>
      </c>
      <c r="D632" s="247">
        <f t="shared" si="132"/>
        <v>0</v>
      </c>
      <c r="E632" s="247">
        <v>0</v>
      </c>
      <c r="F632" s="247">
        <v>0</v>
      </c>
      <c r="G632" s="247">
        <v>0</v>
      </c>
      <c r="H632" s="247">
        <v>0</v>
      </c>
      <c r="I632" s="247">
        <v>0</v>
      </c>
      <c r="J632" s="249">
        <v>0</v>
      </c>
      <c r="K632" s="247">
        <v>0</v>
      </c>
      <c r="L632" s="247">
        <v>0</v>
      </c>
      <c r="M632" s="247">
        <v>0</v>
      </c>
      <c r="N632" s="247">
        <v>1693794.55</v>
      </c>
      <c r="O632" s="247">
        <v>0</v>
      </c>
      <c r="P632" s="247">
        <v>0</v>
      </c>
      <c r="Q632" s="247">
        <v>0</v>
      </c>
      <c r="R632" s="247">
        <v>0</v>
      </c>
      <c r="S632" s="247">
        <v>0</v>
      </c>
      <c r="T632" s="247">
        <v>0</v>
      </c>
      <c r="U632" s="250"/>
      <c r="V632" s="250"/>
      <c r="W632" s="250"/>
      <c r="X632" s="250"/>
      <c r="Y632" s="250"/>
      <c r="Z632" s="250"/>
      <c r="AA632" s="250"/>
      <c r="AB632" s="250"/>
      <c r="AC632" s="250"/>
      <c r="AD632" s="250"/>
      <c r="AE632" s="250"/>
      <c r="AF632" s="250"/>
      <c r="AG632" s="250"/>
      <c r="AH632" s="250"/>
      <c r="AI632" s="250"/>
      <c r="AJ632" s="250"/>
      <c r="AK632" s="250"/>
      <c r="AL632" s="250"/>
      <c r="AM632" s="250"/>
      <c r="AN632" s="250"/>
      <c r="AO632" s="250"/>
      <c r="AP632" s="250"/>
      <c r="AQ632" s="250"/>
    </row>
    <row r="633" spans="1:43" s="48" customFormat="1" ht="22.5" customHeight="1" x14ac:dyDescent="0.25">
      <c r="A633" s="245">
        <v>32</v>
      </c>
      <c r="B633" s="246" t="s">
        <v>664</v>
      </c>
      <c r="C633" s="247">
        <f t="shared" si="131"/>
        <v>302351.5</v>
      </c>
      <c r="D633" s="247">
        <f t="shared" si="132"/>
        <v>302351.5</v>
      </c>
      <c r="E633" s="247">
        <v>0</v>
      </c>
      <c r="F633" s="247">
        <v>302351.5</v>
      </c>
      <c r="G633" s="247">
        <v>0</v>
      </c>
      <c r="H633" s="247">
        <v>0</v>
      </c>
      <c r="I633" s="247">
        <v>0</v>
      </c>
      <c r="J633" s="249">
        <v>0</v>
      </c>
      <c r="K633" s="247">
        <v>0</v>
      </c>
      <c r="L633" s="247">
        <v>0</v>
      </c>
      <c r="M633" s="247">
        <v>0</v>
      </c>
      <c r="N633" s="247">
        <v>0</v>
      </c>
      <c r="O633" s="247">
        <v>0</v>
      </c>
      <c r="P633" s="247">
        <v>0</v>
      </c>
      <c r="Q633" s="247">
        <v>0</v>
      </c>
      <c r="R633" s="247">
        <v>0</v>
      </c>
      <c r="S633" s="247">
        <v>0</v>
      </c>
      <c r="T633" s="247">
        <v>0</v>
      </c>
      <c r="U633" s="250"/>
      <c r="V633" s="250"/>
      <c r="W633" s="250"/>
      <c r="X633" s="250"/>
      <c r="Y633" s="250"/>
      <c r="Z633" s="250"/>
      <c r="AA633" s="250"/>
      <c r="AB633" s="250"/>
      <c r="AC633" s="250"/>
      <c r="AD633" s="250"/>
      <c r="AE633" s="250"/>
      <c r="AF633" s="250"/>
      <c r="AG633" s="250"/>
      <c r="AH633" s="250"/>
      <c r="AI633" s="250"/>
      <c r="AJ633" s="250"/>
      <c r="AK633" s="250"/>
      <c r="AL633" s="250"/>
      <c r="AM633" s="250"/>
      <c r="AN633" s="250"/>
      <c r="AO633" s="250"/>
      <c r="AP633" s="250"/>
      <c r="AQ633" s="250"/>
    </row>
    <row r="634" spans="1:43" s="48" customFormat="1" ht="22.5" customHeight="1" x14ac:dyDescent="0.25">
      <c r="A634" s="245">
        <v>33</v>
      </c>
      <c r="B634" s="246" t="s">
        <v>665</v>
      </c>
      <c r="C634" s="247">
        <f t="shared" si="131"/>
        <v>324917.3</v>
      </c>
      <c r="D634" s="247">
        <f t="shared" si="132"/>
        <v>324917.3</v>
      </c>
      <c r="E634" s="247">
        <v>0</v>
      </c>
      <c r="F634" s="247">
        <v>324917.3</v>
      </c>
      <c r="G634" s="247">
        <v>0</v>
      </c>
      <c r="H634" s="247">
        <v>0</v>
      </c>
      <c r="I634" s="247">
        <v>0</v>
      </c>
      <c r="J634" s="249">
        <v>0</v>
      </c>
      <c r="K634" s="247">
        <v>0</v>
      </c>
      <c r="L634" s="247">
        <v>0</v>
      </c>
      <c r="M634" s="247">
        <v>0</v>
      </c>
      <c r="N634" s="247">
        <v>0</v>
      </c>
      <c r="O634" s="247">
        <v>0</v>
      </c>
      <c r="P634" s="247">
        <v>0</v>
      </c>
      <c r="Q634" s="247">
        <v>0</v>
      </c>
      <c r="R634" s="247">
        <v>0</v>
      </c>
      <c r="S634" s="247">
        <v>0</v>
      </c>
      <c r="T634" s="247">
        <v>0</v>
      </c>
      <c r="U634" s="250"/>
      <c r="V634" s="250"/>
      <c r="W634" s="250"/>
      <c r="X634" s="250"/>
      <c r="Y634" s="250"/>
      <c r="Z634" s="250"/>
      <c r="AA634" s="250"/>
      <c r="AB634" s="250"/>
      <c r="AC634" s="250"/>
      <c r="AD634" s="250"/>
      <c r="AE634" s="250"/>
      <c r="AF634" s="250"/>
      <c r="AG634" s="250"/>
      <c r="AH634" s="250"/>
      <c r="AI634" s="250"/>
      <c r="AJ634" s="250"/>
      <c r="AK634" s="250"/>
      <c r="AL634" s="250"/>
      <c r="AM634" s="250"/>
      <c r="AN634" s="250"/>
      <c r="AO634" s="250"/>
      <c r="AP634" s="250"/>
      <c r="AQ634" s="250"/>
    </row>
    <row r="635" spans="1:43" s="48" customFormat="1" ht="21.75" customHeight="1" x14ac:dyDescent="0.25">
      <c r="A635" s="245">
        <v>34</v>
      </c>
      <c r="B635" s="246" t="s">
        <v>666</v>
      </c>
      <c r="C635" s="247">
        <f t="shared" si="131"/>
        <v>3459968.75</v>
      </c>
      <c r="D635" s="247">
        <f t="shared" si="132"/>
        <v>0</v>
      </c>
      <c r="E635" s="247">
        <v>0</v>
      </c>
      <c r="F635" s="247">
        <v>0</v>
      </c>
      <c r="G635" s="247">
        <v>0</v>
      </c>
      <c r="H635" s="247">
        <v>0</v>
      </c>
      <c r="I635" s="247">
        <v>0</v>
      </c>
      <c r="J635" s="249">
        <v>0</v>
      </c>
      <c r="K635" s="247">
        <v>0</v>
      </c>
      <c r="L635" s="247">
        <v>3459968.75</v>
      </c>
      <c r="M635" s="247">
        <v>0</v>
      </c>
      <c r="N635" s="247">
        <v>0</v>
      </c>
      <c r="O635" s="247">
        <v>0</v>
      </c>
      <c r="P635" s="247">
        <v>0</v>
      </c>
      <c r="Q635" s="247">
        <v>0</v>
      </c>
      <c r="R635" s="247">
        <v>0</v>
      </c>
      <c r="S635" s="247">
        <v>0</v>
      </c>
      <c r="T635" s="247">
        <v>0</v>
      </c>
      <c r="U635" s="250"/>
      <c r="V635" s="250"/>
      <c r="W635" s="250"/>
      <c r="X635" s="250"/>
      <c r="Y635" s="250"/>
      <c r="Z635" s="250"/>
      <c r="AA635" s="250"/>
      <c r="AB635" s="250"/>
      <c r="AC635" s="250"/>
      <c r="AD635" s="250"/>
      <c r="AE635" s="250"/>
      <c r="AF635" s="250"/>
      <c r="AG635" s="250"/>
      <c r="AH635" s="250"/>
      <c r="AI635" s="250"/>
      <c r="AJ635" s="250"/>
      <c r="AK635" s="250"/>
      <c r="AL635" s="250"/>
      <c r="AM635" s="250"/>
      <c r="AN635" s="250"/>
      <c r="AO635" s="250"/>
      <c r="AP635" s="250"/>
      <c r="AQ635" s="250"/>
    </row>
    <row r="636" spans="1:43" s="48" customFormat="1" ht="24.75" customHeight="1" x14ac:dyDescent="0.25">
      <c r="A636" s="245">
        <v>35</v>
      </c>
      <c r="B636" s="246" t="s">
        <v>667</v>
      </c>
      <c r="C636" s="247">
        <f t="shared" si="131"/>
        <v>2116150.87</v>
      </c>
      <c r="D636" s="247">
        <f t="shared" si="132"/>
        <v>0</v>
      </c>
      <c r="E636" s="247">
        <v>0</v>
      </c>
      <c r="F636" s="247">
        <v>0</v>
      </c>
      <c r="G636" s="247">
        <v>0</v>
      </c>
      <c r="H636" s="247">
        <v>0</v>
      </c>
      <c r="I636" s="247">
        <v>0</v>
      </c>
      <c r="J636" s="249">
        <v>0</v>
      </c>
      <c r="K636" s="247">
        <v>0</v>
      </c>
      <c r="L636" s="247">
        <v>2116150.87</v>
      </c>
      <c r="M636" s="247">
        <v>0</v>
      </c>
      <c r="N636" s="247">
        <v>0</v>
      </c>
      <c r="O636" s="247">
        <v>0</v>
      </c>
      <c r="P636" s="247">
        <v>0</v>
      </c>
      <c r="Q636" s="247">
        <v>0</v>
      </c>
      <c r="R636" s="247">
        <v>0</v>
      </c>
      <c r="S636" s="247">
        <v>0</v>
      </c>
      <c r="T636" s="247">
        <v>0</v>
      </c>
      <c r="U636" s="250"/>
      <c r="V636" s="250"/>
      <c r="W636" s="250"/>
      <c r="X636" s="250"/>
      <c r="Y636" s="250"/>
      <c r="Z636" s="250"/>
      <c r="AA636" s="250"/>
      <c r="AB636" s="250"/>
      <c r="AC636" s="250"/>
      <c r="AD636" s="250"/>
      <c r="AE636" s="250"/>
      <c r="AF636" s="250"/>
      <c r="AG636" s="250"/>
      <c r="AH636" s="250"/>
      <c r="AI636" s="250"/>
      <c r="AJ636" s="250"/>
      <c r="AK636" s="250"/>
      <c r="AL636" s="250"/>
      <c r="AM636" s="250"/>
      <c r="AN636" s="250"/>
      <c r="AO636" s="250"/>
      <c r="AP636" s="250"/>
      <c r="AQ636" s="250"/>
    </row>
    <row r="637" spans="1:43" s="48" customFormat="1" ht="21.75" customHeight="1" x14ac:dyDescent="0.25">
      <c r="A637" s="245">
        <v>36</v>
      </c>
      <c r="B637" s="246" t="s">
        <v>668</v>
      </c>
      <c r="C637" s="247">
        <f t="shared" si="131"/>
        <v>1569408.6900000002</v>
      </c>
      <c r="D637" s="247">
        <f t="shared" si="132"/>
        <v>291374.09000000003</v>
      </c>
      <c r="E637" s="247">
        <v>0</v>
      </c>
      <c r="F637" s="247">
        <v>291374.09000000003</v>
      </c>
      <c r="G637" s="247">
        <v>0</v>
      </c>
      <c r="H637" s="247">
        <v>0</v>
      </c>
      <c r="I637" s="247">
        <v>0</v>
      </c>
      <c r="J637" s="249">
        <v>0</v>
      </c>
      <c r="K637" s="247">
        <v>0</v>
      </c>
      <c r="L637" s="247">
        <v>0</v>
      </c>
      <c r="M637" s="247">
        <v>0</v>
      </c>
      <c r="N637" s="247">
        <v>1278034.6000000001</v>
      </c>
      <c r="O637" s="247">
        <v>0</v>
      </c>
      <c r="P637" s="247">
        <v>0</v>
      </c>
      <c r="Q637" s="247">
        <v>0</v>
      </c>
      <c r="R637" s="247">
        <v>0</v>
      </c>
      <c r="S637" s="247">
        <v>0</v>
      </c>
      <c r="T637" s="247">
        <v>0</v>
      </c>
      <c r="U637" s="250"/>
      <c r="V637" s="250"/>
      <c r="W637" s="250"/>
      <c r="X637" s="250"/>
      <c r="Y637" s="250"/>
      <c r="Z637" s="250"/>
      <c r="AA637" s="250"/>
      <c r="AB637" s="250"/>
      <c r="AC637" s="250"/>
      <c r="AD637" s="250"/>
      <c r="AE637" s="250"/>
      <c r="AF637" s="250"/>
      <c r="AG637" s="250"/>
      <c r="AH637" s="250"/>
      <c r="AI637" s="250"/>
      <c r="AJ637" s="250"/>
      <c r="AK637" s="250"/>
      <c r="AL637" s="250"/>
      <c r="AM637" s="250"/>
      <c r="AN637" s="250"/>
      <c r="AO637" s="250"/>
      <c r="AP637" s="250"/>
      <c r="AQ637" s="250"/>
    </row>
    <row r="638" spans="1:43" s="48" customFormat="1" ht="21.75" customHeight="1" x14ac:dyDescent="0.25">
      <c r="A638" s="245">
        <v>37</v>
      </c>
      <c r="B638" s="246" t="s">
        <v>669</v>
      </c>
      <c r="C638" s="247">
        <f t="shared" si="131"/>
        <v>275831.44</v>
      </c>
      <c r="D638" s="247">
        <f t="shared" si="132"/>
        <v>275831.44</v>
      </c>
      <c r="E638" s="247">
        <v>0</v>
      </c>
      <c r="F638" s="247">
        <v>275831.44</v>
      </c>
      <c r="G638" s="247">
        <v>0</v>
      </c>
      <c r="H638" s="247">
        <v>0</v>
      </c>
      <c r="I638" s="247">
        <v>0</v>
      </c>
      <c r="J638" s="249">
        <v>0</v>
      </c>
      <c r="K638" s="247">
        <v>0</v>
      </c>
      <c r="L638" s="247">
        <v>0</v>
      </c>
      <c r="M638" s="247">
        <v>0</v>
      </c>
      <c r="N638" s="247">
        <v>0</v>
      </c>
      <c r="O638" s="247">
        <v>0</v>
      </c>
      <c r="P638" s="247">
        <v>0</v>
      </c>
      <c r="Q638" s="247">
        <v>0</v>
      </c>
      <c r="R638" s="247">
        <v>0</v>
      </c>
      <c r="S638" s="247">
        <v>0</v>
      </c>
      <c r="T638" s="247">
        <v>0</v>
      </c>
      <c r="U638" s="250"/>
      <c r="V638" s="250"/>
      <c r="W638" s="250"/>
      <c r="X638" s="250"/>
      <c r="Y638" s="250"/>
      <c r="Z638" s="250"/>
      <c r="AA638" s="250"/>
      <c r="AB638" s="250"/>
      <c r="AC638" s="250"/>
      <c r="AD638" s="250"/>
      <c r="AE638" s="250"/>
      <c r="AF638" s="250"/>
      <c r="AG638" s="250"/>
      <c r="AH638" s="250"/>
      <c r="AI638" s="250"/>
      <c r="AJ638" s="250"/>
      <c r="AK638" s="250"/>
      <c r="AL638" s="250"/>
      <c r="AM638" s="250"/>
      <c r="AN638" s="250"/>
      <c r="AO638" s="250"/>
      <c r="AP638" s="250"/>
      <c r="AQ638" s="250"/>
    </row>
    <row r="639" spans="1:43" s="48" customFormat="1" ht="21.75" customHeight="1" x14ac:dyDescent="0.25">
      <c r="A639" s="245">
        <v>38</v>
      </c>
      <c r="B639" s="246" t="s">
        <v>670</v>
      </c>
      <c r="C639" s="247">
        <f t="shared" si="131"/>
        <v>291374.09000000003</v>
      </c>
      <c r="D639" s="247">
        <f t="shared" si="132"/>
        <v>291374.09000000003</v>
      </c>
      <c r="E639" s="247">
        <v>0</v>
      </c>
      <c r="F639" s="247">
        <v>291374.09000000003</v>
      </c>
      <c r="G639" s="247">
        <v>0</v>
      </c>
      <c r="H639" s="247">
        <v>0</v>
      </c>
      <c r="I639" s="247">
        <v>0</v>
      </c>
      <c r="J639" s="249">
        <v>0</v>
      </c>
      <c r="K639" s="247">
        <v>0</v>
      </c>
      <c r="L639" s="247">
        <v>0</v>
      </c>
      <c r="M639" s="247">
        <v>0</v>
      </c>
      <c r="N639" s="247">
        <v>0</v>
      </c>
      <c r="O639" s="247">
        <v>0</v>
      </c>
      <c r="P639" s="247">
        <v>0</v>
      </c>
      <c r="Q639" s="247">
        <v>0</v>
      </c>
      <c r="R639" s="247">
        <v>0</v>
      </c>
      <c r="S639" s="247">
        <v>0</v>
      </c>
      <c r="T639" s="247">
        <v>0</v>
      </c>
      <c r="U639" s="250"/>
      <c r="V639" s="250"/>
      <c r="W639" s="250"/>
      <c r="X639" s="250"/>
      <c r="Y639" s="250"/>
      <c r="Z639" s="250"/>
      <c r="AA639" s="250"/>
      <c r="AB639" s="250"/>
      <c r="AC639" s="250"/>
      <c r="AD639" s="250"/>
      <c r="AE639" s="250"/>
      <c r="AF639" s="250"/>
      <c r="AG639" s="250"/>
      <c r="AH639" s="250"/>
      <c r="AI639" s="250"/>
      <c r="AJ639" s="250"/>
      <c r="AK639" s="250"/>
      <c r="AL639" s="250"/>
      <c r="AM639" s="250"/>
      <c r="AN639" s="250"/>
      <c r="AO639" s="250"/>
      <c r="AP639" s="250"/>
      <c r="AQ639" s="250"/>
    </row>
    <row r="640" spans="1:43" s="48" customFormat="1" ht="21.75" customHeight="1" x14ac:dyDescent="0.25">
      <c r="A640" s="245">
        <v>39</v>
      </c>
      <c r="B640" s="246" t="s">
        <v>671</v>
      </c>
      <c r="C640" s="247">
        <f t="shared" si="131"/>
        <v>2136008.23</v>
      </c>
      <c r="D640" s="247">
        <f t="shared" si="132"/>
        <v>0</v>
      </c>
      <c r="E640" s="247">
        <v>0</v>
      </c>
      <c r="F640" s="247">
        <v>0</v>
      </c>
      <c r="G640" s="247">
        <v>0</v>
      </c>
      <c r="H640" s="247">
        <v>0</v>
      </c>
      <c r="I640" s="247">
        <v>0</v>
      </c>
      <c r="J640" s="249">
        <v>0</v>
      </c>
      <c r="K640" s="247">
        <v>0</v>
      </c>
      <c r="L640" s="247">
        <v>2136008.23</v>
      </c>
      <c r="M640" s="247">
        <v>0</v>
      </c>
      <c r="N640" s="247">
        <v>0</v>
      </c>
      <c r="O640" s="247">
        <v>0</v>
      </c>
      <c r="P640" s="247">
        <v>0</v>
      </c>
      <c r="Q640" s="247">
        <v>0</v>
      </c>
      <c r="R640" s="247">
        <v>0</v>
      </c>
      <c r="S640" s="247">
        <v>0</v>
      </c>
      <c r="T640" s="247">
        <v>0</v>
      </c>
      <c r="U640" s="250"/>
      <c r="V640" s="250"/>
      <c r="W640" s="250"/>
      <c r="X640" s="250"/>
      <c r="Y640" s="250"/>
      <c r="Z640" s="250"/>
      <c r="AA640" s="250"/>
      <c r="AB640" s="250"/>
      <c r="AC640" s="250"/>
      <c r="AD640" s="250"/>
      <c r="AE640" s="250"/>
      <c r="AF640" s="250"/>
      <c r="AG640" s="250"/>
      <c r="AH640" s="250"/>
      <c r="AI640" s="250"/>
      <c r="AJ640" s="250"/>
      <c r="AK640" s="250"/>
      <c r="AL640" s="250"/>
      <c r="AM640" s="250"/>
      <c r="AN640" s="250"/>
      <c r="AO640" s="250"/>
      <c r="AP640" s="250"/>
      <c r="AQ640" s="250"/>
    </row>
    <row r="641" spans="1:43" s="48" customFormat="1" ht="21.75" customHeight="1" x14ac:dyDescent="0.25">
      <c r="A641" s="245">
        <v>40</v>
      </c>
      <c r="B641" s="246" t="s">
        <v>672</v>
      </c>
      <c r="C641" s="247">
        <f t="shared" si="131"/>
        <v>1721167.86</v>
      </c>
      <c r="D641" s="247">
        <f t="shared" si="132"/>
        <v>0</v>
      </c>
      <c r="E641" s="247">
        <v>0</v>
      </c>
      <c r="F641" s="247">
        <v>0</v>
      </c>
      <c r="G641" s="247">
        <v>0</v>
      </c>
      <c r="H641" s="247">
        <v>0</v>
      </c>
      <c r="I641" s="247">
        <v>0</v>
      </c>
      <c r="J641" s="249">
        <v>0</v>
      </c>
      <c r="K641" s="247">
        <v>0</v>
      </c>
      <c r="L641" s="247">
        <v>0</v>
      </c>
      <c r="M641" s="247">
        <v>0</v>
      </c>
      <c r="N641" s="247">
        <v>1721167.86</v>
      </c>
      <c r="O641" s="247">
        <v>0</v>
      </c>
      <c r="P641" s="247">
        <v>0</v>
      </c>
      <c r="Q641" s="247">
        <v>0</v>
      </c>
      <c r="R641" s="247">
        <v>0</v>
      </c>
      <c r="S641" s="247">
        <v>0</v>
      </c>
      <c r="T641" s="247">
        <v>0</v>
      </c>
      <c r="U641" s="250"/>
      <c r="V641" s="250"/>
      <c r="W641" s="250"/>
      <c r="X641" s="250"/>
      <c r="Y641" s="250"/>
      <c r="Z641" s="250"/>
      <c r="AA641" s="250"/>
      <c r="AB641" s="250"/>
      <c r="AC641" s="250"/>
      <c r="AD641" s="250"/>
      <c r="AE641" s="250"/>
      <c r="AF641" s="250"/>
      <c r="AG641" s="250"/>
      <c r="AH641" s="250"/>
      <c r="AI641" s="250"/>
      <c r="AJ641" s="250"/>
      <c r="AK641" s="250"/>
      <c r="AL641" s="250"/>
      <c r="AM641" s="250"/>
      <c r="AN641" s="250"/>
      <c r="AO641" s="250"/>
      <c r="AP641" s="250"/>
      <c r="AQ641" s="250"/>
    </row>
    <row r="642" spans="1:43" s="48" customFormat="1" ht="22.5" customHeight="1" x14ac:dyDescent="0.25">
      <c r="A642" s="245">
        <v>41</v>
      </c>
      <c r="B642" s="246" t="s">
        <v>673</v>
      </c>
      <c r="C642" s="247">
        <f t="shared" si="131"/>
        <v>2352998.09</v>
      </c>
      <c r="D642" s="247">
        <f t="shared" si="132"/>
        <v>0</v>
      </c>
      <c r="E642" s="247">
        <v>0</v>
      </c>
      <c r="F642" s="247">
        <v>0</v>
      </c>
      <c r="G642" s="247">
        <v>0</v>
      </c>
      <c r="H642" s="247">
        <v>0</v>
      </c>
      <c r="I642" s="247">
        <v>0</v>
      </c>
      <c r="J642" s="249">
        <v>0</v>
      </c>
      <c r="K642" s="247">
        <v>0</v>
      </c>
      <c r="L642" s="247">
        <v>0</v>
      </c>
      <c r="M642" s="247">
        <v>0</v>
      </c>
      <c r="N642" s="247">
        <v>2352998.09</v>
      </c>
      <c r="O642" s="247">
        <v>0</v>
      </c>
      <c r="P642" s="247">
        <v>0</v>
      </c>
      <c r="Q642" s="247">
        <v>0</v>
      </c>
      <c r="R642" s="247">
        <v>0</v>
      </c>
      <c r="S642" s="247">
        <v>0</v>
      </c>
      <c r="T642" s="247">
        <v>0</v>
      </c>
      <c r="U642" s="250"/>
      <c r="V642" s="250"/>
      <c r="W642" s="250"/>
      <c r="X642" s="250"/>
      <c r="Y642" s="250"/>
      <c r="Z642" s="250"/>
      <c r="AA642" s="250"/>
      <c r="AB642" s="250"/>
      <c r="AC642" s="250"/>
      <c r="AD642" s="250"/>
      <c r="AE642" s="250"/>
      <c r="AF642" s="250"/>
      <c r="AG642" s="250"/>
      <c r="AH642" s="250"/>
      <c r="AI642" s="250"/>
      <c r="AJ642" s="250"/>
      <c r="AK642" s="250"/>
      <c r="AL642" s="250"/>
      <c r="AM642" s="250"/>
      <c r="AN642" s="250"/>
      <c r="AO642" s="250"/>
      <c r="AP642" s="250"/>
      <c r="AQ642" s="250"/>
    </row>
    <row r="643" spans="1:43" s="48" customFormat="1" ht="22.5" customHeight="1" x14ac:dyDescent="0.25">
      <c r="A643" s="245">
        <v>42</v>
      </c>
      <c r="B643" s="246" t="s">
        <v>674</v>
      </c>
      <c r="C643" s="247">
        <f t="shared" si="131"/>
        <v>1976416.2</v>
      </c>
      <c r="D643" s="247">
        <f t="shared" si="132"/>
        <v>0</v>
      </c>
      <c r="E643" s="247">
        <v>0</v>
      </c>
      <c r="F643" s="247">
        <v>0</v>
      </c>
      <c r="G643" s="247">
        <v>0</v>
      </c>
      <c r="H643" s="247">
        <v>0</v>
      </c>
      <c r="I643" s="247">
        <v>0</v>
      </c>
      <c r="J643" s="249">
        <v>0</v>
      </c>
      <c r="K643" s="247">
        <v>0</v>
      </c>
      <c r="L643" s="247">
        <v>0</v>
      </c>
      <c r="M643" s="247">
        <v>0</v>
      </c>
      <c r="N643" s="247">
        <v>1976416.2</v>
      </c>
      <c r="O643" s="247">
        <v>0</v>
      </c>
      <c r="P643" s="247">
        <v>0</v>
      </c>
      <c r="Q643" s="247">
        <v>0</v>
      </c>
      <c r="R643" s="247">
        <v>0</v>
      </c>
      <c r="S643" s="247">
        <v>0</v>
      </c>
      <c r="T643" s="247">
        <v>0</v>
      </c>
      <c r="U643" s="250"/>
      <c r="V643" s="250"/>
      <c r="W643" s="250"/>
      <c r="X643" s="250"/>
      <c r="Y643" s="250"/>
      <c r="Z643" s="250"/>
      <c r="AA643" s="250"/>
      <c r="AB643" s="250"/>
      <c r="AC643" s="250"/>
      <c r="AD643" s="250"/>
      <c r="AE643" s="250"/>
      <c r="AF643" s="250"/>
      <c r="AG643" s="250"/>
      <c r="AH643" s="250"/>
      <c r="AI643" s="250"/>
      <c r="AJ643" s="250"/>
      <c r="AK643" s="250"/>
      <c r="AL643" s="250"/>
      <c r="AM643" s="250"/>
      <c r="AN643" s="250"/>
      <c r="AO643" s="250"/>
      <c r="AP643" s="250"/>
      <c r="AQ643" s="250"/>
    </row>
    <row r="644" spans="1:43" s="48" customFormat="1" ht="22.5" customHeight="1" x14ac:dyDescent="0.25">
      <c r="A644" s="245">
        <v>43</v>
      </c>
      <c r="B644" s="246" t="s">
        <v>675</v>
      </c>
      <c r="C644" s="247">
        <f t="shared" si="131"/>
        <v>4666616</v>
      </c>
      <c r="D644" s="247">
        <f t="shared" si="132"/>
        <v>0</v>
      </c>
      <c r="E644" s="247">
        <v>0</v>
      </c>
      <c r="F644" s="247">
        <v>0</v>
      </c>
      <c r="G644" s="247">
        <v>0</v>
      </c>
      <c r="H644" s="247">
        <v>0</v>
      </c>
      <c r="I644" s="247">
        <v>0</v>
      </c>
      <c r="J644" s="249">
        <v>0</v>
      </c>
      <c r="K644" s="247">
        <v>0</v>
      </c>
      <c r="L644" s="247">
        <v>4666616</v>
      </c>
      <c r="M644" s="247">
        <v>0</v>
      </c>
      <c r="N644" s="247">
        <v>0</v>
      </c>
      <c r="O644" s="247">
        <v>0</v>
      </c>
      <c r="P644" s="247">
        <v>0</v>
      </c>
      <c r="Q644" s="247">
        <v>0</v>
      </c>
      <c r="R644" s="247">
        <v>0</v>
      </c>
      <c r="S644" s="247">
        <v>0</v>
      </c>
      <c r="T644" s="247">
        <v>0</v>
      </c>
      <c r="U644" s="250"/>
      <c r="V644" s="250"/>
      <c r="W644" s="250"/>
      <c r="X644" s="250"/>
      <c r="Y644" s="250"/>
      <c r="Z644" s="250"/>
      <c r="AA644" s="250"/>
      <c r="AB644" s="250"/>
      <c r="AC644" s="250"/>
      <c r="AD644" s="250"/>
      <c r="AE644" s="250"/>
      <c r="AF644" s="250"/>
      <c r="AG644" s="250"/>
      <c r="AH644" s="250"/>
      <c r="AI644" s="250"/>
      <c r="AJ644" s="250"/>
      <c r="AK644" s="250"/>
      <c r="AL644" s="250"/>
      <c r="AM644" s="250"/>
      <c r="AN644" s="250"/>
      <c r="AO644" s="250"/>
      <c r="AP644" s="250"/>
      <c r="AQ644" s="250"/>
    </row>
    <row r="645" spans="1:43" s="48" customFormat="1" ht="22.5" customHeight="1" x14ac:dyDescent="0.25">
      <c r="A645" s="245">
        <v>44</v>
      </c>
      <c r="B645" s="246" t="s">
        <v>676</v>
      </c>
      <c r="C645" s="247">
        <f t="shared" si="131"/>
        <v>3389189.59</v>
      </c>
      <c r="D645" s="247">
        <f t="shared" si="132"/>
        <v>0</v>
      </c>
      <c r="E645" s="247">
        <v>0</v>
      </c>
      <c r="F645" s="247">
        <v>0</v>
      </c>
      <c r="G645" s="247">
        <v>0</v>
      </c>
      <c r="H645" s="247">
        <v>0</v>
      </c>
      <c r="I645" s="247">
        <v>0</v>
      </c>
      <c r="J645" s="249">
        <v>0</v>
      </c>
      <c r="K645" s="247">
        <v>0</v>
      </c>
      <c r="L645" s="247">
        <v>0</v>
      </c>
      <c r="M645" s="247">
        <v>0</v>
      </c>
      <c r="N645" s="247">
        <v>3389189.59</v>
      </c>
      <c r="O645" s="247">
        <v>0</v>
      </c>
      <c r="P645" s="247">
        <v>0</v>
      </c>
      <c r="Q645" s="247">
        <v>0</v>
      </c>
      <c r="R645" s="247">
        <v>0</v>
      </c>
      <c r="S645" s="247">
        <v>0</v>
      </c>
      <c r="T645" s="247">
        <v>0</v>
      </c>
      <c r="U645" s="250"/>
      <c r="V645" s="250"/>
      <c r="W645" s="250"/>
      <c r="X645" s="250"/>
      <c r="Y645" s="250"/>
      <c r="Z645" s="250"/>
      <c r="AA645" s="250"/>
      <c r="AB645" s="250"/>
      <c r="AC645" s="250"/>
      <c r="AD645" s="250"/>
      <c r="AE645" s="250"/>
      <c r="AF645" s="250"/>
      <c r="AG645" s="250"/>
      <c r="AH645" s="250"/>
      <c r="AI645" s="250"/>
      <c r="AJ645" s="250"/>
      <c r="AK645" s="250"/>
      <c r="AL645" s="250"/>
      <c r="AM645" s="250"/>
      <c r="AN645" s="250"/>
      <c r="AO645" s="250"/>
      <c r="AP645" s="250"/>
      <c r="AQ645" s="250"/>
    </row>
    <row r="646" spans="1:43" s="48" customFormat="1" ht="22.5" customHeight="1" x14ac:dyDescent="0.25">
      <c r="A646" s="245">
        <v>45</v>
      </c>
      <c r="B646" s="246" t="s">
        <v>677</v>
      </c>
      <c r="C646" s="247">
        <f t="shared" si="131"/>
        <v>519876.52</v>
      </c>
      <c r="D646" s="247">
        <f t="shared" si="132"/>
        <v>519876.52</v>
      </c>
      <c r="E646" s="247">
        <v>0</v>
      </c>
      <c r="F646" s="247">
        <v>519876.52</v>
      </c>
      <c r="G646" s="247">
        <v>0</v>
      </c>
      <c r="H646" s="247">
        <v>0</v>
      </c>
      <c r="I646" s="247">
        <v>0</v>
      </c>
      <c r="J646" s="249">
        <v>0</v>
      </c>
      <c r="K646" s="247">
        <v>0</v>
      </c>
      <c r="L646" s="247">
        <v>0</v>
      </c>
      <c r="M646" s="247">
        <v>0</v>
      </c>
      <c r="N646" s="247">
        <v>0</v>
      </c>
      <c r="O646" s="247">
        <v>0</v>
      </c>
      <c r="P646" s="247">
        <v>0</v>
      </c>
      <c r="Q646" s="247">
        <v>0</v>
      </c>
      <c r="R646" s="247">
        <v>0</v>
      </c>
      <c r="S646" s="247">
        <v>0</v>
      </c>
      <c r="T646" s="247">
        <v>0</v>
      </c>
      <c r="U646" s="250"/>
      <c r="V646" s="250"/>
      <c r="W646" s="250"/>
      <c r="X646" s="250"/>
      <c r="Y646" s="250"/>
      <c r="Z646" s="250"/>
      <c r="AA646" s="250"/>
      <c r="AB646" s="250"/>
      <c r="AC646" s="250"/>
      <c r="AD646" s="250"/>
      <c r="AE646" s="250"/>
      <c r="AF646" s="250"/>
      <c r="AG646" s="250"/>
      <c r="AH646" s="250"/>
      <c r="AI646" s="250"/>
      <c r="AJ646" s="250"/>
      <c r="AK646" s="250"/>
      <c r="AL646" s="250"/>
      <c r="AM646" s="250"/>
      <c r="AN646" s="250"/>
      <c r="AO646" s="250"/>
      <c r="AP646" s="250"/>
      <c r="AQ646" s="250"/>
    </row>
    <row r="647" spans="1:43" s="48" customFormat="1" ht="22.5" customHeight="1" x14ac:dyDescent="0.25">
      <c r="A647" s="245">
        <v>46</v>
      </c>
      <c r="B647" s="246" t="s">
        <v>678</v>
      </c>
      <c r="C647" s="247">
        <f t="shared" si="131"/>
        <v>534857.16</v>
      </c>
      <c r="D647" s="247">
        <f t="shared" si="132"/>
        <v>534857.16</v>
      </c>
      <c r="E647" s="247">
        <v>0</v>
      </c>
      <c r="F647" s="247">
        <v>534857.16</v>
      </c>
      <c r="G647" s="247">
        <v>0</v>
      </c>
      <c r="H647" s="247">
        <v>0</v>
      </c>
      <c r="I647" s="247">
        <v>0</v>
      </c>
      <c r="J647" s="249">
        <v>0</v>
      </c>
      <c r="K647" s="247">
        <v>0</v>
      </c>
      <c r="L647" s="247">
        <v>0</v>
      </c>
      <c r="M647" s="247">
        <v>0</v>
      </c>
      <c r="N647" s="247">
        <v>0</v>
      </c>
      <c r="O647" s="247">
        <v>0</v>
      </c>
      <c r="P647" s="247">
        <v>0</v>
      </c>
      <c r="Q647" s="247">
        <v>0</v>
      </c>
      <c r="R647" s="247">
        <v>0</v>
      </c>
      <c r="S647" s="247">
        <v>0</v>
      </c>
      <c r="T647" s="247">
        <v>0</v>
      </c>
      <c r="U647" s="250"/>
      <c r="V647" s="250"/>
      <c r="W647" s="250"/>
      <c r="X647" s="250"/>
      <c r="Y647" s="250"/>
      <c r="Z647" s="250"/>
      <c r="AA647" s="250"/>
      <c r="AB647" s="250"/>
      <c r="AC647" s="250"/>
      <c r="AD647" s="250"/>
      <c r="AE647" s="250"/>
      <c r="AF647" s="250"/>
      <c r="AG647" s="250"/>
      <c r="AH647" s="250"/>
      <c r="AI647" s="250"/>
      <c r="AJ647" s="250"/>
      <c r="AK647" s="250"/>
      <c r="AL647" s="250"/>
      <c r="AM647" s="250"/>
      <c r="AN647" s="250"/>
      <c r="AO647" s="250"/>
      <c r="AP647" s="250"/>
      <c r="AQ647" s="250"/>
    </row>
    <row r="648" spans="1:43" s="48" customFormat="1" ht="22.5" customHeight="1" x14ac:dyDescent="0.25">
      <c r="A648" s="245">
        <v>47</v>
      </c>
      <c r="B648" s="246" t="s">
        <v>679</v>
      </c>
      <c r="C648" s="247">
        <f t="shared" si="131"/>
        <v>534857.16</v>
      </c>
      <c r="D648" s="247">
        <f t="shared" si="132"/>
        <v>534857.16</v>
      </c>
      <c r="E648" s="247">
        <v>0</v>
      </c>
      <c r="F648" s="247">
        <v>534857.16</v>
      </c>
      <c r="G648" s="247">
        <v>0</v>
      </c>
      <c r="H648" s="247">
        <v>0</v>
      </c>
      <c r="I648" s="247">
        <v>0</v>
      </c>
      <c r="J648" s="249">
        <v>0</v>
      </c>
      <c r="K648" s="247">
        <v>0</v>
      </c>
      <c r="L648" s="247">
        <v>0</v>
      </c>
      <c r="M648" s="247">
        <v>0</v>
      </c>
      <c r="N648" s="247">
        <v>0</v>
      </c>
      <c r="O648" s="247">
        <v>0</v>
      </c>
      <c r="P648" s="247">
        <v>0</v>
      </c>
      <c r="Q648" s="247">
        <v>0</v>
      </c>
      <c r="R648" s="247">
        <v>0</v>
      </c>
      <c r="S648" s="247">
        <v>0</v>
      </c>
      <c r="T648" s="247">
        <v>0</v>
      </c>
      <c r="U648" s="250"/>
      <c r="V648" s="250"/>
      <c r="W648" s="250"/>
      <c r="X648" s="250"/>
      <c r="Y648" s="250"/>
      <c r="Z648" s="250"/>
      <c r="AA648" s="250"/>
      <c r="AB648" s="250"/>
      <c r="AC648" s="250"/>
      <c r="AD648" s="250"/>
      <c r="AE648" s="250"/>
      <c r="AF648" s="250"/>
      <c r="AG648" s="250"/>
      <c r="AH648" s="250"/>
      <c r="AI648" s="250"/>
      <c r="AJ648" s="250"/>
      <c r="AK648" s="250"/>
      <c r="AL648" s="250"/>
      <c r="AM648" s="250"/>
      <c r="AN648" s="250"/>
      <c r="AO648" s="250"/>
      <c r="AP648" s="250"/>
      <c r="AQ648" s="250"/>
    </row>
    <row r="649" spans="1:43" s="48" customFormat="1" ht="22.5" customHeight="1" x14ac:dyDescent="0.25">
      <c r="A649" s="245">
        <v>48</v>
      </c>
      <c r="B649" s="246" t="s">
        <v>680</v>
      </c>
      <c r="C649" s="247">
        <f t="shared" si="131"/>
        <v>519876.52</v>
      </c>
      <c r="D649" s="247">
        <f t="shared" si="132"/>
        <v>519876.52</v>
      </c>
      <c r="E649" s="247">
        <v>0</v>
      </c>
      <c r="F649" s="247">
        <v>519876.52</v>
      </c>
      <c r="G649" s="247">
        <v>0</v>
      </c>
      <c r="H649" s="247">
        <v>0</v>
      </c>
      <c r="I649" s="247">
        <v>0</v>
      </c>
      <c r="J649" s="249">
        <v>0</v>
      </c>
      <c r="K649" s="247">
        <v>0</v>
      </c>
      <c r="L649" s="247">
        <v>0</v>
      </c>
      <c r="M649" s="247">
        <v>0</v>
      </c>
      <c r="N649" s="247">
        <v>0</v>
      </c>
      <c r="O649" s="247">
        <v>0</v>
      </c>
      <c r="P649" s="247">
        <v>0</v>
      </c>
      <c r="Q649" s="247">
        <v>0</v>
      </c>
      <c r="R649" s="247">
        <v>0</v>
      </c>
      <c r="S649" s="247">
        <v>0</v>
      </c>
      <c r="T649" s="247">
        <v>0</v>
      </c>
      <c r="U649" s="250"/>
      <c r="V649" s="250"/>
      <c r="W649" s="250"/>
      <c r="X649" s="250"/>
      <c r="Y649" s="250"/>
      <c r="Z649" s="250"/>
      <c r="AA649" s="250"/>
      <c r="AB649" s="250"/>
      <c r="AC649" s="250"/>
      <c r="AD649" s="250"/>
      <c r="AE649" s="250"/>
      <c r="AF649" s="250"/>
      <c r="AG649" s="250"/>
      <c r="AH649" s="250"/>
      <c r="AI649" s="250"/>
      <c r="AJ649" s="250"/>
      <c r="AK649" s="250"/>
      <c r="AL649" s="250"/>
      <c r="AM649" s="250"/>
      <c r="AN649" s="250"/>
      <c r="AO649" s="250"/>
      <c r="AP649" s="250"/>
      <c r="AQ649" s="250"/>
    </row>
    <row r="650" spans="1:43" s="48" customFormat="1" ht="22.5" customHeight="1" x14ac:dyDescent="0.25">
      <c r="A650" s="245">
        <v>49</v>
      </c>
      <c r="B650" s="246" t="s">
        <v>681</v>
      </c>
      <c r="C650" s="247">
        <f t="shared" si="131"/>
        <v>2100508.37</v>
      </c>
      <c r="D650" s="247">
        <f t="shared" si="132"/>
        <v>0</v>
      </c>
      <c r="E650" s="247">
        <v>0</v>
      </c>
      <c r="F650" s="247">
        <v>0</v>
      </c>
      <c r="G650" s="247">
        <v>0</v>
      </c>
      <c r="H650" s="247">
        <v>0</v>
      </c>
      <c r="I650" s="247">
        <v>0</v>
      </c>
      <c r="J650" s="249">
        <v>0</v>
      </c>
      <c r="K650" s="247">
        <v>0</v>
      </c>
      <c r="L650" s="247">
        <v>0</v>
      </c>
      <c r="M650" s="247">
        <v>0</v>
      </c>
      <c r="N650" s="247">
        <v>2100508.37</v>
      </c>
      <c r="O650" s="247">
        <v>0</v>
      </c>
      <c r="P650" s="247">
        <v>0</v>
      </c>
      <c r="Q650" s="247">
        <v>0</v>
      </c>
      <c r="R650" s="247">
        <v>0</v>
      </c>
      <c r="S650" s="247">
        <v>0</v>
      </c>
      <c r="T650" s="247">
        <v>0</v>
      </c>
      <c r="U650" s="250"/>
      <c r="V650" s="250"/>
      <c r="W650" s="250"/>
      <c r="X650" s="250"/>
      <c r="Y650" s="250"/>
      <c r="Z650" s="250"/>
      <c r="AA650" s="250"/>
      <c r="AB650" s="250"/>
      <c r="AC650" s="250"/>
      <c r="AD650" s="250"/>
      <c r="AE650" s="250"/>
      <c r="AF650" s="250"/>
      <c r="AG650" s="250"/>
      <c r="AH650" s="250"/>
      <c r="AI650" s="250"/>
      <c r="AJ650" s="250"/>
      <c r="AK650" s="250"/>
      <c r="AL650" s="250"/>
      <c r="AM650" s="250"/>
      <c r="AN650" s="250"/>
      <c r="AO650" s="250"/>
      <c r="AP650" s="250"/>
      <c r="AQ650" s="250"/>
    </row>
    <row r="651" spans="1:43" s="48" customFormat="1" ht="22.5" customHeight="1" x14ac:dyDescent="0.25">
      <c r="A651" s="245">
        <v>50</v>
      </c>
      <c r="B651" s="246" t="s">
        <v>682</v>
      </c>
      <c r="C651" s="247">
        <f t="shared" si="131"/>
        <v>953175.75</v>
      </c>
      <c r="D651" s="247">
        <f t="shared" si="132"/>
        <v>953175.75</v>
      </c>
      <c r="E651" s="247">
        <v>0</v>
      </c>
      <c r="F651" s="247">
        <f>433299.23+519876.52</f>
        <v>953175.75</v>
      </c>
      <c r="G651" s="247">
        <v>0</v>
      </c>
      <c r="H651" s="247">
        <v>0</v>
      </c>
      <c r="I651" s="247">
        <v>0</v>
      </c>
      <c r="J651" s="249">
        <v>0</v>
      </c>
      <c r="K651" s="247">
        <v>0</v>
      </c>
      <c r="L651" s="247">
        <v>0</v>
      </c>
      <c r="M651" s="247">
        <v>0</v>
      </c>
      <c r="N651" s="247">
        <v>0</v>
      </c>
      <c r="O651" s="247">
        <v>0</v>
      </c>
      <c r="P651" s="247">
        <v>0</v>
      </c>
      <c r="Q651" s="247">
        <v>0</v>
      </c>
      <c r="R651" s="247">
        <v>0</v>
      </c>
      <c r="S651" s="247">
        <v>0</v>
      </c>
      <c r="T651" s="247">
        <v>0</v>
      </c>
      <c r="U651" s="250"/>
      <c r="V651" s="250"/>
      <c r="W651" s="250"/>
      <c r="X651" s="250"/>
      <c r="Y651" s="250"/>
      <c r="Z651" s="250"/>
      <c r="AA651" s="250"/>
      <c r="AB651" s="250"/>
      <c r="AC651" s="250"/>
      <c r="AD651" s="250"/>
      <c r="AE651" s="250"/>
      <c r="AF651" s="250"/>
      <c r="AG651" s="250"/>
      <c r="AH651" s="250"/>
      <c r="AI651" s="250"/>
      <c r="AJ651" s="250"/>
      <c r="AK651" s="250"/>
      <c r="AL651" s="250"/>
      <c r="AM651" s="250"/>
      <c r="AN651" s="250"/>
      <c r="AO651" s="250"/>
      <c r="AP651" s="250"/>
      <c r="AQ651" s="250"/>
    </row>
    <row r="652" spans="1:43" s="48" customFormat="1" ht="22.5" customHeight="1" x14ac:dyDescent="0.25">
      <c r="A652" s="245">
        <v>51</v>
      </c>
      <c r="B652" s="246" t="s">
        <v>683</v>
      </c>
      <c r="C652" s="247">
        <f t="shared" si="131"/>
        <v>2758201.74</v>
      </c>
      <c r="D652" s="247">
        <f t="shared" si="132"/>
        <v>0</v>
      </c>
      <c r="E652" s="247">
        <v>0</v>
      </c>
      <c r="F652" s="247">
        <v>0</v>
      </c>
      <c r="G652" s="247">
        <v>0</v>
      </c>
      <c r="H652" s="247">
        <v>0</v>
      </c>
      <c r="I652" s="247">
        <v>0</v>
      </c>
      <c r="J652" s="249">
        <v>0</v>
      </c>
      <c r="K652" s="247">
        <v>0</v>
      </c>
      <c r="L652" s="247">
        <v>0</v>
      </c>
      <c r="M652" s="247">
        <v>0</v>
      </c>
      <c r="N652" s="247">
        <v>2758201.74</v>
      </c>
      <c r="O652" s="247">
        <v>0</v>
      </c>
      <c r="P652" s="247">
        <v>0</v>
      </c>
      <c r="Q652" s="247">
        <v>0</v>
      </c>
      <c r="R652" s="247">
        <v>0</v>
      </c>
      <c r="S652" s="247">
        <v>0</v>
      </c>
      <c r="T652" s="247">
        <v>0</v>
      </c>
      <c r="U652" s="250"/>
      <c r="V652" s="250"/>
      <c r="W652" s="250"/>
      <c r="X652" s="250"/>
      <c r="Y652" s="250"/>
      <c r="Z652" s="250"/>
      <c r="AA652" s="250"/>
      <c r="AB652" s="250"/>
      <c r="AC652" s="250"/>
      <c r="AD652" s="250"/>
      <c r="AE652" s="250"/>
      <c r="AF652" s="250"/>
      <c r="AG652" s="250"/>
      <c r="AH652" s="250"/>
      <c r="AI652" s="250"/>
      <c r="AJ652" s="250"/>
      <c r="AK652" s="250"/>
      <c r="AL652" s="250"/>
      <c r="AM652" s="250"/>
      <c r="AN652" s="250"/>
      <c r="AO652" s="250"/>
      <c r="AP652" s="250"/>
      <c r="AQ652" s="250"/>
    </row>
    <row r="653" spans="1:43" s="48" customFormat="1" ht="22.5" customHeight="1" x14ac:dyDescent="0.25">
      <c r="A653" s="245">
        <v>52</v>
      </c>
      <c r="B653" s="246" t="s">
        <v>293</v>
      </c>
      <c r="C653" s="247">
        <f t="shared" si="131"/>
        <v>627889.09</v>
      </c>
      <c r="D653" s="247">
        <f t="shared" si="132"/>
        <v>0</v>
      </c>
      <c r="E653" s="247">
        <v>0</v>
      </c>
      <c r="F653" s="247">
        <v>0</v>
      </c>
      <c r="G653" s="247">
        <v>0</v>
      </c>
      <c r="H653" s="247">
        <v>0</v>
      </c>
      <c r="I653" s="247">
        <v>0</v>
      </c>
      <c r="J653" s="249">
        <v>0</v>
      </c>
      <c r="K653" s="247">
        <v>0</v>
      </c>
      <c r="L653" s="247">
        <v>0</v>
      </c>
      <c r="M653" s="247">
        <v>0</v>
      </c>
      <c r="N653" s="247">
        <v>627889.09</v>
      </c>
      <c r="O653" s="247">
        <v>0</v>
      </c>
      <c r="P653" s="247">
        <v>0</v>
      </c>
      <c r="Q653" s="247">
        <v>0</v>
      </c>
      <c r="R653" s="247">
        <v>0</v>
      </c>
      <c r="S653" s="247">
        <v>0</v>
      </c>
      <c r="T653" s="247">
        <v>0</v>
      </c>
      <c r="U653" s="250"/>
      <c r="V653" s="250"/>
      <c r="W653" s="250"/>
      <c r="X653" s="250"/>
      <c r="Y653" s="250"/>
      <c r="Z653" s="250"/>
      <c r="AA653" s="250"/>
      <c r="AB653" s="250"/>
      <c r="AC653" s="250"/>
      <c r="AD653" s="250"/>
      <c r="AE653" s="250"/>
      <c r="AF653" s="250"/>
      <c r="AG653" s="250"/>
      <c r="AH653" s="250"/>
      <c r="AI653" s="250"/>
      <c r="AJ653" s="250"/>
      <c r="AK653" s="250"/>
      <c r="AL653" s="250"/>
      <c r="AM653" s="250"/>
      <c r="AN653" s="250"/>
      <c r="AO653" s="250"/>
      <c r="AP653" s="250"/>
      <c r="AQ653" s="250"/>
    </row>
    <row r="654" spans="1:43" s="48" customFormat="1" ht="22.5" customHeight="1" x14ac:dyDescent="0.25">
      <c r="A654" s="245">
        <v>53</v>
      </c>
      <c r="B654" s="246" t="s">
        <v>684</v>
      </c>
      <c r="C654" s="247">
        <f t="shared" si="131"/>
        <v>3872029.09</v>
      </c>
      <c r="D654" s="247">
        <f t="shared" si="132"/>
        <v>0</v>
      </c>
      <c r="E654" s="247">
        <v>0</v>
      </c>
      <c r="F654" s="247">
        <v>0</v>
      </c>
      <c r="G654" s="247">
        <v>0</v>
      </c>
      <c r="H654" s="247">
        <v>0</v>
      </c>
      <c r="I654" s="247">
        <v>0</v>
      </c>
      <c r="J654" s="249">
        <v>0</v>
      </c>
      <c r="K654" s="247">
        <v>0</v>
      </c>
      <c r="L654" s="247">
        <v>3872029.09</v>
      </c>
      <c r="M654" s="247">
        <v>0</v>
      </c>
      <c r="N654" s="247">
        <v>0</v>
      </c>
      <c r="O654" s="247">
        <v>0</v>
      </c>
      <c r="P654" s="247">
        <v>0</v>
      </c>
      <c r="Q654" s="247">
        <v>0</v>
      </c>
      <c r="R654" s="247">
        <v>0</v>
      </c>
      <c r="S654" s="247">
        <v>0</v>
      </c>
      <c r="T654" s="247">
        <v>0</v>
      </c>
      <c r="U654" s="250"/>
      <c r="V654" s="250"/>
      <c r="W654" s="250"/>
      <c r="X654" s="250"/>
      <c r="Y654" s="250"/>
      <c r="Z654" s="250"/>
      <c r="AA654" s="250"/>
      <c r="AB654" s="250"/>
      <c r="AC654" s="250"/>
      <c r="AD654" s="250"/>
      <c r="AE654" s="250"/>
      <c r="AF654" s="250"/>
      <c r="AG654" s="250"/>
      <c r="AH654" s="250"/>
      <c r="AI654" s="250"/>
      <c r="AJ654" s="250"/>
      <c r="AK654" s="250"/>
      <c r="AL654" s="250"/>
      <c r="AM654" s="250"/>
      <c r="AN654" s="250"/>
      <c r="AO654" s="250"/>
      <c r="AP654" s="250"/>
      <c r="AQ654" s="250"/>
    </row>
    <row r="655" spans="1:43" s="48" customFormat="1" ht="22.5" customHeight="1" x14ac:dyDescent="0.25">
      <c r="A655" s="245">
        <v>54</v>
      </c>
      <c r="B655" s="246" t="s">
        <v>297</v>
      </c>
      <c r="C655" s="247">
        <f t="shared" si="131"/>
        <v>2132296.52</v>
      </c>
      <c r="D655" s="247">
        <f t="shared" si="132"/>
        <v>0</v>
      </c>
      <c r="E655" s="247">
        <v>0</v>
      </c>
      <c r="F655" s="247">
        <v>0</v>
      </c>
      <c r="G655" s="247">
        <v>0</v>
      </c>
      <c r="H655" s="247">
        <v>0</v>
      </c>
      <c r="I655" s="247">
        <v>0</v>
      </c>
      <c r="J655" s="249">
        <v>0</v>
      </c>
      <c r="K655" s="247">
        <v>0</v>
      </c>
      <c r="L655" s="247">
        <v>0</v>
      </c>
      <c r="M655" s="247">
        <v>0</v>
      </c>
      <c r="N655" s="247">
        <v>2132296.52</v>
      </c>
      <c r="O655" s="247">
        <v>0</v>
      </c>
      <c r="P655" s="247">
        <v>0</v>
      </c>
      <c r="Q655" s="247">
        <v>0</v>
      </c>
      <c r="R655" s="247">
        <v>0</v>
      </c>
      <c r="S655" s="247">
        <v>0</v>
      </c>
      <c r="T655" s="247">
        <v>0</v>
      </c>
      <c r="U655" s="250"/>
      <c r="V655" s="250"/>
      <c r="W655" s="250"/>
      <c r="X655" s="250"/>
      <c r="Y655" s="250"/>
      <c r="Z655" s="250"/>
      <c r="AA655" s="250"/>
      <c r="AB655" s="250"/>
      <c r="AC655" s="250"/>
      <c r="AD655" s="250"/>
      <c r="AE655" s="250"/>
      <c r="AF655" s="250"/>
      <c r="AG655" s="250"/>
      <c r="AH655" s="250"/>
      <c r="AI655" s="250"/>
      <c r="AJ655" s="250"/>
      <c r="AK655" s="250"/>
      <c r="AL655" s="250"/>
      <c r="AM655" s="250"/>
      <c r="AN655" s="250"/>
      <c r="AO655" s="250"/>
      <c r="AP655" s="250"/>
      <c r="AQ655" s="250"/>
    </row>
    <row r="656" spans="1:43" s="48" customFormat="1" ht="24.75" customHeight="1" x14ac:dyDescent="0.25">
      <c r="A656" s="245">
        <v>55</v>
      </c>
      <c r="B656" s="246" t="s">
        <v>685</v>
      </c>
      <c r="C656" s="247">
        <f t="shared" si="131"/>
        <v>2004446.27</v>
      </c>
      <c r="D656" s="247">
        <f t="shared" si="132"/>
        <v>0</v>
      </c>
      <c r="E656" s="247">
        <v>0</v>
      </c>
      <c r="F656" s="247">
        <v>0</v>
      </c>
      <c r="G656" s="247">
        <v>0</v>
      </c>
      <c r="H656" s="247">
        <v>0</v>
      </c>
      <c r="I656" s="247">
        <v>0</v>
      </c>
      <c r="J656" s="249">
        <v>0</v>
      </c>
      <c r="K656" s="247">
        <v>0</v>
      </c>
      <c r="L656" s="247">
        <v>2004446.27</v>
      </c>
      <c r="M656" s="247">
        <v>0</v>
      </c>
      <c r="N656" s="247">
        <v>0</v>
      </c>
      <c r="O656" s="247">
        <v>0</v>
      </c>
      <c r="P656" s="247">
        <v>0</v>
      </c>
      <c r="Q656" s="247">
        <v>0</v>
      </c>
      <c r="R656" s="247">
        <v>0</v>
      </c>
      <c r="S656" s="247">
        <v>0</v>
      </c>
      <c r="T656" s="247">
        <v>0</v>
      </c>
      <c r="U656" s="250"/>
      <c r="V656" s="250"/>
      <c r="W656" s="250"/>
      <c r="X656" s="250"/>
      <c r="Y656" s="250"/>
      <c r="Z656" s="250"/>
      <c r="AA656" s="250"/>
      <c r="AB656" s="250"/>
      <c r="AC656" s="250"/>
      <c r="AD656" s="250"/>
      <c r="AE656" s="250"/>
      <c r="AF656" s="250"/>
      <c r="AG656" s="250"/>
      <c r="AH656" s="250"/>
      <c r="AI656" s="250"/>
      <c r="AJ656" s="250"/>
      <c r="AK656" s="250"/>
      <c r="AL656" s="250"/>
      <c r="AM656" s="250"/>
      <c r="AN656" s="250"/>
      <c r="AO656" s="250"/>
      <c r="AP656" s="250"/>
      <c r="AQ656" s="250"/>
    </row>
    <row r="657" spans="1:43" s="48" customFormat="1" ht="24.75" customHeight="1" x14ac:dyDescent="0.25">
      <c r="A657" s="245">
        <v>56</v>
      </c>
      <c r="B657" s="246" t="s">
        <v>686</v>
      </c>
      <c r="C657" s="247">
        <f t="shared" si="131"/>
        <v>11298157.789999999</v>
      </c>
      <c r="D657" s="247">
        <f t="shared" si="132"/>
        <v>2276974.5499999998</v>
      </c>
      <c r="E657" s="247">
        <v>0</v>
      </c>
      <c r="F657" s="247">
        <v>2276974.5499999998</v>
      </c>
      <c r="G657" s="247">
        <v>0</v>
      </c>
      <c r="H657" s="247">
        <v>0</v>
      </c>
      <c r="I657" s="247">
        <v>0</v>
      </c>
      <c r="J657" s="249">
        <v>0</v>
      </c>
      <c r="K657" s="247">
        <v>0</v>
      </c>
      <c r="L657" s="247">
        <v>9021183.2400000002</v>
      </c>
      <c r="M657" s="247">
        <v>0</v>
      </c>
      <c r="N657" s="247">
        <v>0</v>
      </c>
      <c r="O657" s="247">
        <v>0</v>
      </c>
      <c r="P657" s="247">
        <v>0</v>
      </c>
      <c r="Q657" s="247">
        <v>0</v>
      </c>
      <c r="R657" s="247">
        <v>0</v>
      </c>
      <c r="S657" s="247">
        <v>0</v>
      </c>
      <c r="T657" s="247">
        <v>0</v>
      </c>
      <c r="U657" s="250"/>
      <c r="V657" s="250"/>
      <c r="W657" s="250"/>
      <c r="X657" s="250"/>
      <c r="Y657" s="250"/>
      <c r="Z657" s="250"/>
      <c r="AA657" s="250"/>
      <c r="AB657" s="250"/>
      <c r="AC657" s="250"/>
      <c r="AD657" s="250"/>
      <c r="AE657" s="250"/>
      <c r="AF657" s="250"/>
      <c r="AG657" s="250"/>
      <c r="AH657" s="250"/>
      <c r="AI657" s="250"/>
      <c r="AJ657" s="250"/>
      <c r="AK657" s="250"/>
      <c r="AL657" s="250"/>
      <c r="AM657" s="250"/>
      <c r="AN657" s="250"/>
      <c r="AO657" s="250"/>
      <c r="AP657" s="250"/>
      <c r="AQ657" s="250"/>
    </row>
    <row r="658" spans="1:43" s="48" customFormat="1" ht="24.75" customHeight="1" x14ac:dyDescent="0.25">
      <c r="A658" s="245">
        <v>57</v>
      </c>
      <c r="B658" s="246" t="s">
        <v>687</v>
      </c>
      <c r="C658" s="247">
        <f t="shared" si="131"/>
        <v>7955966.7400000002</v>
      </c>
      <c r="D658" s="247">
        <f t="shared" si="132"/>
        <v>0</v>
      </c>
      <c r="E658" s="247">
        <v>0</v>
      </c>
      <c r="F658" s="247">
        <v>0</v>
      </c>
      <c r="G658" s="247">
        <v>0</v>
      </c>
      <c r="H658" s="247">
        <v>0</v>
      </c>
      <c r="I658" s="247">
        <v>0</v>
      </c>
      <c r="J658" s="249">
        <v>0</v>
      </c>
      <c r="K658" s="247">
        <v>0</v>
      </c>
      <c r="L658" s="247">
        <v>0</v>
      </c>
      <c r="M658" s="247">
        <v>0</v>
      </c>
      <c r="N658" s="247">
        <v>7955966.7400000002</v>
      </c>
      <c r="O658" s="247">
        <v>0</v>
      </c>
      <c r="P658" s="247">
        <v>0</v>
      </c>
      <c r="Q658" s="247">
        <v>0</v>
      </c>
      <c r="R658" s="247">
        <v>0</v>
      </c>
      <c r="S658" s="247">
        <v>0</v>
      </c>
      <c r="T658" s="247">
        <v>0</v>
      </c>
      <c r="U658" s="250"/>
      <c r="V658" s="250"/>
      <c r="W658" s="250"/>
      <c r="X658" s="250"/>
      <c r="Y658" s="250"/>
      <c r="Z658" s="250"/>
      <c r="AA658" s="250"/>
      <c r="AB658" s="250"/>
      <c r="AC658" s="250"/>
      <c r="AD658" s="250"/>
      <c r="AE658" s="250"/>
      <c r="AF658" s="250"/>
      <c r="AG658" s="250"/>
      <c r="AH658" s="250"/>
      <c r="AI658" s="250"/>
      <c r="AJ658" s="250"/>
      <c r="AK658" s="250"/>
      <c r="AL658" s="250"/>
      <c r="AM658" s="250"/>
      <c r="AN658" s="250"/>
      <c r="AO658" s="250"/>
      <c r="AP658" s="250"/>
      <c r="AQ658" s="250"/>
    </row>
    <row r="659" spans="1:43" s="48" customFormat="1" ht="22.5" customHeight="1" x14ac:dyDescent="0.25">
      <c r="A659" s="245">
        <v>58</v>
      </c>
      <c r="B659" s="246" t="s">
        <v>688</v>
      </c>
      <c r="C659" s="247">
        <f t="shared" si="131"/>
        <v>5154008.16</v>
      </c>
      <c r="D659" s="247">
        <f t="shared" si="132"/>
        <v>0</v>
      </c>
      <c r="E659" s="247">
        <v>0</v>
      </c>
      <c r="F659" s="247">
        <v>0</v>
      </c>
      <c r="G659" s="247">
        <v>0</v>
      </c>
      <c r="H659" s="247">
        <v>0</v>
      </c>
      <c r="I659" s="247">
        <v>0</v>
      </c>
      <c r="J659" s="249">
        <v>0</v>
      </c>
      <c r="K659" s="247">
        <v>0</v>
      </c>
      <c r="L659" s="247">
        <v>5154008.16</v>
      </c>
      <c r="M659" s="247">
        <v>0</v>
      </c>
      <c r="N659" s="247">
        <v>0</v>
      </c>
      <c r="O659" s="247">
        <v>0</v>
      </c>
      <c r="P659" s="247">
        <v>0</v>
      </c>
      <c r="Q659" s="247">
        <v>0</v>
      </c>
      <c r="R659" s="247">
        <v>0</v>
      </c>
      <c r="S659" s="247">
        <v>0</v>
      </c>
      <c r="T659" s="247">
        <v>0</v>
      </c>
      <c r="U659" s="250"/>
      <c r="V659" s="250"/>
      <c r="W659" s="250"/>
      <c r="X659" s="250"/>
      <c r="Y659" s="250"/>
      <c r="Z659" s="250"/>
      <c r="AA659" s="250"/>
      <c r="AB659" s="250"/>
      <c r="AC659" s="250"/>
      <c r="AD659" s="250"/>
      <c r="AE659" s="250"/>
      <c r="AF659" s="250"/>
      <c r="AG659" s="250"/>
      <c r="AH659" s="250"/>
      <c r="AI659" s="250"/>
      <c r="AJ659" s="250"/>
      <c r="AK659" s="250"/>
      <c r="AL659" s="250"/>
      <c r="AM659" s="250"/>
      <c r="AN659" s="250"/>
      <c r="AO659" s="250"/>
      <c r="AP659" s="250"/>
      <c r="AQ659" s="250"/>
    </row>
    <row r="660" spans="1:43" s="48" customFormat="1" ht="22.5" customHeight="1" x14ac:dyDescent="0.25">
      <c r="A660" s="245">
        <v>59</v>
      </c>
      <c r="B660" s="246" t="s">
        <v>689</v>
      </c>
      <c r="C660" s="247">
        <f t="shared" si="131"/>
        <v>1971965</v>
      </c>
      <c r="D660" s="247">
        <f t="shared" si="132"/>
        <v>0</v>
      </c>
      <c r="E660" s="247">
        <v>0</v>
      </c>
      <c r="F660" s="247">
        <v>0</v>
      </c>
      <c r="G660" s="247">
        <v>0</v>
      </c>
      <c r="H660" s="247">
        <v>0</v>
      </c>
      <c r="I660" s="247">
        <v>0</v>
      </c>
      <c r="J660" s="249">
        <v>0</v>
      </c>
      <c r="K660" s="247">
        <v>0</v>
      </c>
      <c r="L660" s="247">
        <v>1971965</v>
      </c>
      <c r="M660" s="247">
        <v>0</v>
      </c>
      <c r="N660" s="247">
        <v>0</v>
      </c>
      <c r="O660" s="247">
        <v>0</v>
      </c>
      <c r="P660" s="247">
        <v>0</v>
      </c>
      <c r="Q660" s="247">
        <v>0</v>
      </c>
      <c r="R660" s="247">
        <v>0</v>
      </c>
      <c r="S660" s="247">
        <v>0</v>
      </c>
      <c r="T660" s="247">
        <v>0</v>
      </c>
      <c r="U660" s="250"/>
      <c r="V660" s="250"/>
      <c r="W660" s="250"/>
      <c r="X660" s="250"/>
      <c r="Y660" s="250"/>
      <c r="Z660" s="250"/>
      <c r="AA660" s="250"/>
      <c r="AB660" s="250"/>
      <c r="AC660" s="250"/>
      <c r="AD660" s="250"/>
      <c r="AE660" s="250"/>
      <c r="AF660" s="250"/>
      <c r="AG660" s="250"/>
      <c r="AH660" s="250"/>
      <c r="AI660" s="250"/>
      <c r="AJ660" s="250"/>
      <c r="AK660" s="250"/>
      <c r="AL660" s="250"/>
      <c r="AM660" s="250"/>
      <c r="AN660" s="250"/>
      <c r="AO660" s="250"/>
      <c r="AP660" s="250"/>
      <c r="AQ660" s="250"/>
    </row>
    <row r="661" spans="1:43" s="48" customFormat="1" ht="24" customHeight="1" x14ac:dyDescent="0.25">
      <c r="A661" s="245">
        <v>60</v>
      </c>
      <c r="B661" s="246" t="s">
        <v>690</v>
      </c>
      <c r="C661" s="247">
        <f t="shared" si="131"/>
        <v>1041995.19</v>
      </c>
      <c r="D661" s="247">
        <f t="shared" si="132"/>
        <v>0</v>
      </c>
      <c r="E661" s="247">
        <v>0</v>
      </c>
      <c r="F661" s="247">
        <v>0</v>
      </c>
      <c r="G661" s="247">
        <v>0</v>
      </c>
      <c r="H661" s="247">
        <v>0</v>
      </c>
      <c r="I661" s="247">
        <v>0</v>
      </c>
      <c r="J661" s="249">
        <v>0</v>
      </c>
      <c r="K661" s="247">
        <v>0</v>
      </c>
      <c r="L661" s="247">
        <v>1041995.19</v>
      </c>
      <c r="M661" s="247">
        <v>0</v>
      </c>
      <c r="N661" s="247">
        <v>0</v>
      </c>
      <c r="O661" s="247">
        <v>0</v>
      </c>
      <c r="P661" s="247">
        <v>0</v>
      </c>
      <c r="Q661" s="247">
        <v>0</v>
      </c>
      <c r="R661" s="247">
        <v>0</v>
      </c>
      <c r="S661" s="247">
        <v>0</v>
      </c>
      <c r="T661" s="247">
        <v>0</v>
      </c>
      <c r="U661" s="250"/>
      <c r="V661" s="250"/>
      <c r="W661" s="250"/>
      <c r="X661" s="250"/>
      <c r="Y661" s="250"/>
      <c r="Z661" s="250"/>
      <c r="AA661" s="250"/>
      <c r="AB661" s="250"/>
      <c r="AC661" s="250"/>
      <c r="AD661" s="250"/>
      <c r="AE661" s="250"/>
      <c r="AF661" s="250"/>
      <c r="AG661" s="250"/>
      <c r="AH661" s="250"/>
      <c r="AI661" s="250"/>
      <c r="AJ661" s="250"/>
      <c r="AK661" s="250"/>
      <c r="AL661" s="250"/>
      <c r="AM661" s="250"/>
      <c r="AN661" s="250"/>
      <c r="AO661" s="250"/>
      <c r="AP661" s="250"/>
      <c r="AQ661" s="250"/>
    </row>
    <row r="662" spans="1:43" s="48" customFormat="1" ht="24" customHeight="1" x14ac:dyDescent="0.25">
      <c r="A662" s="245">
        <v>61</v>
      </c>
      <c r="B662" s="246" t="s">
        <v>691</v>
      </c>
      <c r="C662" s="247">
        <f t="shared" si="131"/>
        <v>1014119.08</v>
      </c>
      <c r="D662" s="247">
        <f t="shared" si="132"/>
        <v>0</v>
      </c>
      <c r="E662" s="247">
        <v>0</v>
      </c>
      <c r="F662" s="247">
        <v>0</v>
      </c>
      <c r="G662" s="247">
        <v>0</v>
      </c>
      <c r="H662" s="247">
        <v>0</v>
      </c>
      <c r="I662" s="247">
        <v>0</v>
      </c>
      <c r="J662" s="249">
        <v>0</v>
      </c>
      <c r="K662" s="247">
        <v>0</v>
      </c>
      <c r="L662" s="247">
        <v>1014119.08</v>
      </c>
      <c r="M662" s="247">
        <v>0</v>
      </c>
      <c r="N662" s="247">
        <v>0</v>
      </c>
      <c r="O662" s="247">
        <v>0</v>
      </c>
      <c r="P662" s="247">
        <v>0</v>
      </c>
      <c r="Q662" s="247">
        <v>0</v>
      </c>
      <c r="R662" s="247">
        <v>0</v>
      </c>
      <c r="S662" s="247">
        <v>0</v>
      </c>
      <c r="T662" s="247">
        <v>0</v>
      </c>
      <c r="U662" s="250"/>
      <c r="V662" s="250"/>
      <c r="W662" s="250"/>
      <c r="X662" s="250"/>
      <c r="Y662" s="250"/>
      <c r="Z662" s="250"/>
      <c r="AA662" s="250"/>
      <c r="AB662" s="250"/>
      <c r="AC662" s="250"/>
      <c r="AD662" s="250"/>
      <c r="AE662" s="250"/>
      <c r="AF662" s="250"/>
      <c r="AG662" s="250"/>
      <c r="AH662" s="250"/>
      <c r="AI662" s="250"/>
      <c r="AJ662" s="250"/>
      <c r="AK662" s="250"/>
      <c r="AL662" s="250"/>
      <c r="AM662" s="250"/>
      <c r="AN662" s="250"/>
      <c r="AO662" s="250"/>
      <c r="AP662" s="250"/>
      <c r="AQ662" s="250"/>
    </row>
    <row r="663" spans="1:43" s="48" customFormat="1" ht="24" customHeight="1" x14ac:dyDescent="0.25">
      <c r="A663" s="245">
        <v>62</v>
      </c>
      <c r="B663" s="246" t="s">
        <v>692</v>
      </c>
      <c r="C663" s="247">
        <f t="shared" si="131"/>
        <v>919674.31</v>
      </c>
      <c r="D663" s="247">
        <f t="shared" si="132"/>
        <v>0</v>
      </c>
      <c r="E663" s="247">
        <v>0</v>
      </c>
      <c r="F663" s="247">
        <v>0</v>
      </c>
      <c r="G663" s="247">
        <v>0</v>
      </c>
      <c r="H663" s="247">
        <v>0</v>
      </c>
      <c r="I663" s="247">
        <v>0</v>
      </c>
      <c r="J663" s="249">
        <v>0</v>
      </c>
      <c r="K663" s="247">
        <v>0</v>
      </c>
      <c r="L663" s="247">
        <v>919674.31</v>
      </c>
      <c r="M663" s="247">
        <v>0</v>
      </c>
      <c r="N663" s="247">
        <v>0</v>
      </c>
      <c r="O663" s="247">
        <v>0</v>
      </c>
      <c r="P663" s="247">
        <v>0</v>
      </c>
      <c r="Q663" s="247">
        <v>0</v>
      </c>
      <c r="R663" s="247">
        <v>0</v>
      </c>
      <c r="S663" s="247">
        <v>0</v>
      </c>
      <c r="T663" s="247">
        <v>0</v>
      </c>
      <c r="U663" s="250"/>
      <c r="V663" s="250"/>
      <c r="W663" s="250"/>
      <c r="X663" s="250"/>
      <c r="Y663" s="250"/>
      <c r="Z663" s="250"/>
      <c r="AA663" s="250"/>
      <c r="AB663" s="250"/>
      <c r="AC663" s="250"/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0"/>
      <c r="AP663" s="250"/>
      <c r="AQ663" s="250"/>
    </row>
    <row r="664" spans="1:43" s="48" customFormat="1" ht="24" customHeight="1" x14ac:dyDescent="0.25">
      <c r="A664" s="245">
        <v>63</v>
      </c>
      <c r="B664" s="246" t="s">
        <v>693</v>
      </c>
      <c r="C664" s="247">
        <f t="shared" si="131"/>
        <v>994215.5</v>
      </c>
      <c r="D664" s="247">
        <f t="shared" si="132"/>
        <v>0</v>
      </c>
      <c r="E664" s="247">
        <v>0</v>
      </c>
      <c r="F664" s="247">
        <v>0</v>
      </c>
      <c r="G664" s="247">
        <v>0</v>
      </c>
      <c r="H664" s="247">
        <v>0</v>
      </c>
      <c r="I664" s="247">
        <v>0</v>
      </c>
      <c r="J664" s="249">
        <v>0</v>
      </c>
      <c r="K664" s="247">
        <v>0</v>
      </c>
      <c r="L664" s="247">
        <v>994215.5</v>
      </c>
      <c r="M664" s="247">
        <v>0</v>
      </c>
      <c r="N664" s="247">
        <v>0</v>
      </c>
      <c r="O664" s="247">
        <v>0</v>
      </c>
      <c r="P664" s="247">
        <v>0</v>
      </c>
      <c r="Q664" s="247">
        <v>0</v>
      </c>
      <c r="R664" s="247">
        <v>0</v>
      </c>
      <c r="S664" s="247">
        <v>0</v>
      </c>
      <c r="T664" s="247">
        <v>0</v>
      </c>
      <c r="U664" s="250"/>
      <c r="V664" s="250"/>
      <c r="W664" s="250"/>
      <c r="X664" s="250"/>
      <c r="Y664" s="250"/>
      <c r="Z664" s="250"/>
      <c r="AA664" s="250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0"/>
      <c r="AP664" s="250"/>
      <c r="AQ664" s="250"/>
    </row>
    <row r="665" spans="1:43" s="48" customFormat="1" ht="24" customHeight="1" x14ac:dyDescent="0.25">
      <c r="A665" s="245">
        <v>64</v>
      </c>
      <c r="B665" s="246" t="s">
        <v>256</v>
      </c>
      <c r="C665" s="247">
        <f t="shared" si="131"/>
        <v>835871.71</v>
      </c>
      <c r="D665" s="247">
        <f t="shared" si="132"/>
        <v>0</v>
      </c>
      <c r="E665" s="247">
        <v>0</v>
      </c>
      <c r="F665" s="247">
        <v>0</v>
      </c>
      <c r="G665" s="247">
        <v>0</v>
      </c>
      <c r="H665" s="247">
        <v>0</v>
      </c>
      <c r="I665" s="247">
        <v>0</v>
      </c>
      <c r="J665" s="249">
        <v>0</v>
      </c>
      <c r="K665" s="247">
        <v>0</v>
      </c>
      <c r="L665" s="247">
        <v>0</v>
      </c>
      <c r="M665" s="247">
        <v>0</v>
      </c>
      <c r="N665" s="247">
        <v>835871.71</v>
      </c>
      <c r="O665" s="247">
        <v>0</v>
      </c>
      <c r="P665" s="247">
        <v>0</v>
      </c>
      <c r="Q665" s="247">
        <v>0</v>
      </c>
      <c r="R665" s="247">
        <v>0</v>
      </c>
      <c r="S665" s="247">
        <v>0</v>
      </c>
      <c r="T665" s="247">
        <v>0</v>
      </c>
      <c r="U665" s="250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50"/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0"/>
      <c r="AP665" s="250"/>
      <c r="AQ665" s="250"/>
    </row>
    <row r="666" spans="1:43" s="48" customFormat="1" ht="24" customHeight="1" x14ac:dyDescent="0.25">
      <c r="A666" s="245">
        <v>65</v>
      </c>
      <c r="B666" s="246" t="s">
        <v>694</v>
      </c>
      <c r="C666" s="247">
        <f t="shared" ref="C666:C728" si="133">D666+K666+L666+M666+N666+O666+P666+Q666+R666+S666+T666</f>
        <v>565222.78</v>
      </c>
      <c r="D666" s="247">
        <f t="shared" ref="D666:D724" si="134">SUM(E666:I666)</f>
        <v>0</v>
      </c>
      <c r="E666" s="247">
        <v>0</v>
      </c>
      <c r="F666" s="247">
        <v>0</v>
      </c>
      <c r="G666" s="247">
        <v>0</v>
      </c>
      <c r="H666" s="247">
        <v>0</v>
      </c>
      <c r="I666" s="247">
        <v>0</v>
      </c>
      <c r="J666" s="249">
        <v>1</v>
      </c>
      <c r="K666" s="247">
        <v>565222.78</v>
      </c>
      <c r="L666" s="247">
        <v>0</v>
      </c>
      <c r="M666" s="247">
        <v>0</v>
      </c>
      <c r="N666" s="247">
        <v>0</v>
      </c>
      <c r="O666" s="247">
        <v>0</v>
      </c>
      <c r="P666" s="247">
        <v>0</v>
      </c>
      <c r="Q666" s="247">
        <v>0</v>
      </c>
      <c r="R666" s="247">
        <v>0</v>
      </c>
      <c r="S666" s="247">
        <v>0</v>
      </c>
      <c r="T666" s="247">
        <v>0</v>
      </c>
      <c r="U666" s="250"/>
      <c r="V666" s="250"/>
      <c r="W666" s="250"/>
      <c r="X666" s="250"/>
      <c r="Y666" s="250"/>
      <c r="Z666" s="250"/>
      <c r="AA666" s="250"/>
      <c r="AB666" s="250"/>
      <c r="AC666" s="250"/>
      <c r="AD666" s="250"/>
      <c r="AE666" s="250"/>
      <c r="AF666" s="250"/>
      <c r="AG666" s="250"/>
      <c r="AH666" s="250"/>
      <c r="AI666" s="250"/>
      <c r="AJ666" s="250"/>
      <c r="AK666" s="250"/>
      <c r="AL666" s="250"/>
      <c r="AM666" s="250"/>
      <c r="AN666" s="250"/>
      <c r="AO666" s="250"/>
      <c r="AP666" s="250"/>
      <c r="AQ666" s="250"/>
    </row>
    <row r="667" spans="1:43" s="48" customFormat="1" ht="24" customHeight="1" x14ac:dyDescent="0.25">
      <c r="A667" s="245">
        <v>66</v>
      </c>
      <c r="B667" s="246" t="s">
        <v>695</v>
      </c>
      <c r="C667" s="247">
        <f t="shared" si="133"/>
        <v>1817308.83</v>
      </c>
      <c r="D667" s="247">
        <f t="shared" si="134"/>
        <v>1817308.83</v>
      </c>
      <c r="E667" s="247">
        <v>0</v>
      </c>
      <c r="F667" s="247">
        <v>1817308.83</v>
      </c>
      <c r="G667" s="247">
        <v>0</v>
      </c>
      <c r="H667" s="247">
        <v>0</v>
      </c>
      <c r="I667" s="247">
        <v>0</v>
      </c>
      <c r="J667" s="249">
        <v>0</v>
      </c>
      <c r="K667" s="247">
        <v>0</v>
      </c>
      <c r="L667" s="247">
        <v>0</v>
      </c>
      <c r="M667" s="247">
        <v>0</v>
      </c>
      <c r="N667" s="247">
        <v>0</v>
      </c>
      <c r="O667" s="247">
        <v>0</v>
      </c>
      <c r="P667" s="247">
        <v>0</v>
      </c>
      <c r="Q667" s="247">
        <v>0</v>
      </c>
      <c r="R667" s="247">
        <v>0</v>
      </c>
      <c r="S667" s="247">
        <v>0</v>
      </c>
      <c r="T667" s="247">
        <v>0</v>
      </c>
      <c r="U667" s="250"/>
      <c r="V667" s="250"/>
      <c r="W667" s="250"/>
      <c r="X667" s="250"/>
      <c r="Y667" s="250"/>
      <c r="Z667" s="250"/>
      <c r="AA667" s="250"/>
      <c r="AB667" s="250"/>
      <c r="AC667" s="250"/>
      <c r="AD667" s="250"/>
      <c r="AE667" s="250"/>
      <c r="AF667" s="250"/>
      <c r="AG667" s="250"/>
      <c r="AH667" s="250"/>
      <c r="AI667" s="250"/>
      <c r="AJ667" s="250"/>
      <c r="AK667" s="250"/>
      <c r="AL667" s="250"/>
      <c r="AM667" s="250"/>
      <c r="AN667" s="250"/>
      <c r="AO667" s="250"/>
      <c r="AP667" s="250"/>
      <c r="AQ667" s="250"/>
    </row>
    <row r="668" spans="1:43" s="48" customFormat="1" ht="24" customHeight="1" x14ac:dyDescent="0.25">
      <c r="A668" s="245">
        <v>67</v>
      </c>
      <c r="B668" s="246" t="s">
        <v>290</v>
      </c>
      <c r="C668" s="247">
        <f t="shared" si="133"/>
        <v>8575805.3699999992</v>
      </c>
      <c r="D668" s="247">
        <f t="shared" si="134"/>
        <v>1483854.49</v>
      </c>
      <c r="E668" s="247">
        <v>0</v>
      </c>
      <c r="F668" s="247">
        <v>1483854.49</v>
      </c>
      <c r="G668" s="247">
        <v>0</v>
      </c>
      <c r="H668" s="247">
        <v>0</v>
      </c>
      <c r="I668" s="247">
        <v>0</v>
      </c>
      <c r="J668" s="249">
        <v>0</v>
      </c>
      <c r="K668" s="247">
        <v>0</v>
      </c>
      <c r="L668" s="247">
        <v>7091950.8799999999</v>
      </c>
      <c r="M668" s="247">
        <v>0</v>
      </c>
      <c r="N668" s="247">
        <v>0</v>
      </c>
      <c r="O668" s="247">
        <v>0</v>
      </c>
      <c r="P668" s="247">
        <v>0</v>
      </c>
      <c r="Q668" s="247">
        <v>0</v>
      </c>
      <c r="R668" s="247">
        <v>0</v>
      </c>
      <c r="S668" s="247">
        <v>0</v>
      </c>
      <c r="T668" s="247">
        <v>0</v>
      </c>
      <c r="U668" s="250"/>
      <c r="V668" s="250"/>
      <c r="W668" s="250"/>
      <c r="X668" s="250"/>
      <c r="Y668" s="250"/>
      <c r="Z668" s="250"/>
      <c r="AA668" s="250"/>
      <c r="AB668" s="250"/>
      <c r="AC668" s="250"/>
      <c r="AD668" s="250"/>
      <c r="AE668" s="250"/>
      <c r="AF668" s="250"/>
      <c r="AG668" s="250"/>
      <c r="AH668" s="250"/>
      <c r="AI668" s="250"/>
      <c r="AJ668" s="250"/>
      <c r="AK668" s="250"/>
      <c r="AL668" s="250"/>
      <c r="AM668" s="250"/>
      <c r="AN668" s="250"/>
      <c r="AO668" s="250"/>
      <c r="AP668" s="250"/>
      <c r="AQ668" s="250"/>
    </row>
    <row r="669" spans="1:43" s="48" customFormat="1" ht="22.5" customHeight="1" x14ac:dyDescent="0.25">
      <c r="A669" s="245">
        <v>68</v>
      </c>
      <c r="B669" s="246" t="s">
        <v>294</v>
      </c>
      <c r="C669" s="247">
        <f t="shared" si="133"/>
        <v>4951115.26</v>
      </c>
      <c r="D669" s="247">
        <f t="shared" si="134"/>
        <v>1451340</v>
      </c>
      <c r="E669" s="247">
        <v>0</v>
      </c>
      <c r="F669" s="247">
        <v>1451340</v>
      </c>
      <c r="G669" s="247">
        <v>0</v>
      </c>
      <c r="H669" s="247">
        <v>0</v>
      </c>
      <c r="I669" s="247">
        <v>0</v>
      </c>
      <c r="J669" s="249">
        <v>0</v>
      </c>
      <c r="K669" s="247">
        <v>0</v>
      </c>
      <c r="L669" s="247">
        <v>0</v>
      </c>
      <c r="M669" s="247">
        <v>0</v>
      </c>
      <c r="N669" s="247">
        <v>3499775.26</v>
      </c>
      <c r="O669" s="247">
        <v>0</v>
      </c>
      <c r="P669" s="247">
        <v>0</v>
      </c>
      <c r="Q669" s="247">
        <v>0</v>
      </c>
      <c r="R669" s="247">
        <v>0</v>
      </c>
      <c r="S669" s="247">
        <v>0</v>
      </c>
      <c r="T669" s="247">
        <v>0</v>
      </c>
      <c r="U669" s="250"/>
      <c r="V669" s="250"/>
      <c r="W669" s="250"/>
      <c r="X669" s="250"/>
      <c r="Y669" s="250"/>
      <c r="Z669" s="250"/>
      <c r="AA669" s="250"/>
      <c r="AB669" s="250"/>
      <c r="AC669" s="250"/>
      <c r="AD669" s="250"/>
      <c r="AE669" s="250"/>
      <c r="AF669" s="250"/>
      <c r="AG669" s="250"/>
      <c r="AH669" s="250"/>
      <c r="AI669" s="250"/>
      <c r="AJ669" s="250"/>
      <c r="AK669" s="250"/>
      <c r="AL669" s="250"/>
      <c r="AM669" s="250"/>
      <c r="AN669" s="250"/>
      <c r="AO669" s="250"/>
      <c r="AP669" s="250"/>
      <c r="AQ669" s="250"/>
    </row>
    <row r="670" spans="1:43" s="48" customFormat="1" ht="22.5" customHeight="1" x14ac:dyDescent="0.25">
      <c r="A670" s="245">
        <v>69</v>
      </c>
      <c r="B670" s="246" t="s">
        <v>301</v>
      </c>
      <c r="C670" s="247">
        <f t="shared" si="133"/>
        <v>5608976.3099999996</v>
      </c>
      <c r="D670" s="247">
        <f t="shared" si="134"/>
        <v>0</v>
      </c>
      <c r="E670" s="247">
        <v>0</v>
      </c>
      <c r="F670" s="247">
        <v>0</v>
      </c>
      <c r="G670" s="247">
        <v>0</v>
      </c>
      <c r="H670" s="247">
        <v>0</v>
      </c>
      <c r="I670" s="247">
        <v>0</v>
      </c>
      <c r="J670" s="249">
        <v>0</v>
      </c>
      <c r="K670" s="247">
        <v>0</v>
      </c>
      <c r="L670" s="247">
        <v>0</v>
      </c>
      <c r="M670" s="247">
        <v>0</v>
      </c>
      <c r="N670" s="247">
        <v>5608976.3099999996</v>
      </c>
      <c r="O670" s="247">
        <v>0</v>
      </c>
      <c r="P670" s="247">
        <v>0</v>
      </c>
      <c r="Q670" s="247">
        <v>0</v>
      </c>
      <c r="R670" s="247">
        <v>0</v>
      </c>
      <c r="S670" s="247">
        <v>0</v>
      </c>
      <c r="T670" s="247">
        <v>0</v>
      </c>
      <c r="U670" s="250"/>
      <c r="V670" s="250"/>
      <c r="W670" s="250"/>
      <c r="X670" s="250"/>
      <c r="Y670" s="250"/>
      <c r="Z670" s="250"/>
      <c r="AA670" s="250"/>
      <c r="AB670" s="250"/>
      <c r="AC670" s="250"/>
      <c r="AD670" s="250"/>
      <c r="AE670" s="250"/>
      <c r="AF670" s="250"/>
      <c r="AG670" s="250"/>
      <c r="AH670" s="250"/>
      <c r="AI670" s="250"/>
      <c r="AJ670" s="250"/>
      <c r="AK670" s="250"/>
      <c r="AL670" s="250"/>
      <c r="AM670" s="250"/>
      <c r="AN670" s="250"/>
      <c r="AO670" s="250"/>
      <c r="AP670" s="250"/>
      <c r="AQ670" s="250"/>
    </row>
    <row r="671" spans="1:43" s="48" customFormat="1" ht="24.75" customHeight="1" x14ac:dyDescent="0.25">
      <c r="A671" s="245">
        <v>70</v>
      </c>
      <c r="B671" s="246" t="s">
        <v>696</v>
      </c>
      <c r="C671" s="247">
        <f t="shared" si="133"/>
        <v>2925723</v>
      </c>
      <c r="D671" s="247">
        <f t="shared" si="134"/>
        <v>2925723</v>
      </c>
      <c r="E671" s="247">
        <v>0</v>
      </c>
      <c r="F671" s="247">
        <v>2925723</v>
      </c>
      <c r="G671" s="247">
        <v>0</v>
      </c>
      <c r="H671" s="247">
        <v>0</v>
      </c>
      <c r="I671" s="247">
        <v>0</v>
      </c>
      <c r="J671" s="249">
        <v>0</v>
      </c>
      <c r="K671" s="247">
        <v>0</v>
      </c>
      <c r="L671" s="247">
        <v>0</v>
      </c>
      <c r="M671" s="247">
        <v>0</v>
      </c>
      <c r="N671" s="247">
        <v>0</v>
      </c>
      <c r="O671" s="247">
        <v>0</v>
      </c>
      <c r="P671" s="247">
        <v>0</v>
      </c>
      <c r="Q671" s="247">
        <v>0</v>
      </c>
      <c r="R671" s="247">
        <v>0</v>
      </c>
      <c r="S671" s="247">
        <v>0</v>
      </c>
      <c r="T671" s="247">
        <v>0</v>
      </c>
      <c r="U671" s="250"/>
      <c r="V671" s="250"/>
      <c r="W671" s="250"/>
      <c r="X671" s="250"/>
      <c r="Y671" s="250"/>
      <c r="Z671" s="250"/>
      <c r="AA671" s="250"/>
      <c r="AB671" s="250"/>
      <c r="AC671" s="250"/>
      <c r="AD671" s="250"/>
      <c r="AE671" s="250"/>
      <c r="AF671" s="250"/>
      <c r="AG671" s="250"/>
      <c r="AH671" s="250"/>
      <c r="AI671" s="250"/>
      <c r="AJ671" s="250"/>
      <c r="AK671" s="250"/>
      <c r="AL671" s="250"/>
      <c r="AM671" s="250"/>
      <c r="AN671" s="250"/>
      <c r="AO671" s="250"/>
      <c r="AP671" s="250"/>
      <c r="AQ671" s="250"/>
    </row>
    <row r="672" spans="1:43" s="48" customFormat="1" ht="30" customHeight="1" x14ac:dyDescent="0.25">
      <c r="A672" s="245">
        <v>71</v>
      </c>
      <c r="B672" s="246" t="s">
        <v>697</v>
      </c>
      <c r="C672" s="247">
        <f t="shared" si="133"/>
        <v>2274591.7999999998</v>
      </c>
      <c r="D672" s="247">
        <f t="shared" si="134"/>
        <v>0</v>
      </c>
      <c r="E672" s="247">
        <v>0</v>
      </c>
      <c r="F672" s="247">
        <v>0</v>
      </c>
      <c r="G672" s="247">
        <v>0</v>
      </c>
      <c r="H672" s="247">
        <v>0</v>
      </c>
      <c r="I672" s="247">
        <v>0</v>
      </c>
      <c r="J672" s="249">
        <v>0</v>
      </c>
      <c r="K672" s="247">
        <v>0</v>
      </c>
      <c r="L672" s="247">
        <v>2274591.7999999998</v>
      </c>
      <c r="M672" s="247">
        <v>0</v>
      </c>
      <c r="N672" s="247">
        <v>0</v>
      </c>
      <c r="O672" s="247">
        <v>0</v>
      </c>
      <c r="P672" s="247">
        <v>0</v>
      </c>
      <c r="Q672" s="247">
        <v>0</v>
      </c>
      <c r="R672" s="247">
        <v>0</v>
      </c>
      <c r="S672" s="247">
        <v>0</v>
      </c>
      <c r="T672" s="247">
        <v>0</v>
      </c>
      <c r="U672" s="250"/>
      <c r="V672" s="250"/>
      <c r="W672" s="250"/>
      <c r="X672" s="250"/>
      <c r="Y672" s="250"/>
      <c r="Z672" s="250"/>
      <c r="AA672" s="250"/>
      <c r="AB672" s="250"/>
      <c r="AC672" s="250"/>
      <c r="AD672" s="250"/>
      <c r="AE672" s="250"/>
      <c r="AF672" s="250"/>
      <c r="AG672" s="250"/>
      <c r="AH672" s="250"/>
      <c r="AI672" s="250"/>
      <c r="AJ672" s="250"/>
      <c r="AK672" s="250"/>
      <c r="AL672" s="250"/>
      <c r="AM672" s="250"/>
      <c r="AN672" s="250"/>
      <c r="AO672" s="250"/>
      <c r="AP672" s="250"/>
      <c r="AQ672" s="250"/>
    </row>
    <row r="673" spans="1:43" s="48" customFormat="1" ht="30" customHeight="1" x14ac:dyDescent="0.25">
      <c r="A673" s="245">
        <v>72</v>
      </c>
      <c r="B673" s="246" t="s">
        <v>698</v>
      </c>
      <c r="C673" s="247">
        <f t="shared" si="133"/>
        <v>1771146.46</v>
      </c>
      <c r="D673" s="247">
        <f t="shared" si="134"/>
        <v>0</v>
      </c>
      <c r="E673" s="247">
        <v>0</v>
      </c>
      <c r="F673" s="247">
        <v>0</v>
      </c>
      <c r="G673" s="247">
        <v>0</v>
      </c>
      <c r="H673" s="247">
        <v>0</v>
      </c>
      <c r="I673" s="247">
        <v>0</v>
      </c>
      <c r="J673" s="249">
        <v>0</v>
      </c>
      <c r="K673" s="247">
        <v>0</v>
      </c>
      <c r="L673" s="247">
        <v>1771146.46</v>
      </c>
      <c r="M673" s="247">
        <v>0</v>
      </c>
      <c r="N673" s="247">
        <v>0</v>
      </c>
      <c r="O673" s="247">
        <v>0</v>
      </c>
      <c r="P673" s="247">
        <v>0</v>
      </c>
      <c r="Q673" s="247">
        <v>0</v>
      </c>
      <c r="R673" s="247">
        <v>0</v>
      </c>
      <c r="S673" s="247">
        <v>0</v>
      </c>
      <c r="T673" s="247">
        <v>0</v>
      </c>
      <c r="U673" s="250"/>
      <c r="V673" s="250"/>
      <c r="W673" s="250"/>
      <c r="X673" s="250"/>
      <c r="Y673" s="250"/>
      <c r="Z673" s="250"/>
      <c r="AA673" s="250"/>
      <c r="AB673" s="250"/>
      <c r="AC673" s="250"/>
      <c r="AD673" s="250"/>
      <c r="AE673" s="250"/>
      <c r="AF673" s="250"/>
      <c r="AG673" s="250"/>
      <c r="AH673" s="250"/>
      <c r="AI673" s="250"/>
      <c r="AJ673" s="250"/>
      <c r="AK673" s="250"/>
      <c r="AL673" s="250"/>
      <c r="AM673" s="250"/>
      <c r="AN673" s="250"/>
      <c r="AO673" s="250"/>
      <c r="AP673" s="250"/>
      <c r="AQ673" s="250"/>
    </row>
    <row r="674" spans="1:43" s="48" customFormat="1" ht="22.5" customHeight="1" x14ac:dyDescent="0.25">
      <c r="A674" s="245">
        <v>73</v>
      </c>
      <c r="B674" s="246" t="s">
        <v>699</v>
      </c>
      <c r="C674" s="247">
        <f t="shared" si="133"/>
        <v>447320.75</v>
      </c>
      <c r="D674" s="247">
        <f t="shared" si="134"/>
        <v>0</v>
      </c>
      <c r="E674" s="247">
        <v>0</v>
      </c>
      <c r="F674" s="247">
        <v>0</v>
      </c>
      <c r="G674" s="247">
        <v>0</v>
      </c>
      <c r="H674" s="247">
        <v>0</v>
      </c>
      <c r="I674" s="247">
        <v>0</v>
      </c>
      <c r="J674" s="249">
        <v>1</v>
      </c>
      <c r="K674" s="247">
        <v>447320.75</v>
      </c>
      <c r="L674" s="247">
        <v>0</v>
      </c>
      <c r="M674" s="247">
        <v>0</v>
      </c>
      <c r="N674" s="247">
        <v>0</v>
      </c>
      <c r="O674" s="247">
        <v>0</v>
      </c>
      <c r="P674" s="247">
        <v>0</v>
      </c>
      <c r="Q674" s="247">
        <v>0</v>
      </c>
      <c r="R674" s="247">
        <v>0</v>
      </c>
      <c r="S674" s="247">
        <v>0</v>
      </c>
      <c r="T674" s="247">
        <v>0</v>
      </c>
      <c r="U674" s="250"/>
      <c r="V674" s="250"/>
      <c r="W674" s="250"/>
      <c r="X674" s="250"/>
      <c r="Y674" s="250"/>
      <c r="Z674" s="250"/>
      <c r="AA674" s="250"/>
      <c r="AB674" s="250"/>
      <c r="AC674" s="250"/>
      <c r="AD674" s="250"/>
      <c r="AE674" s="250"/>
      <c r="AF674" s="250"/>
      <c r="AG674" s="250"/>
      <c r="AH674" s="250"/>
      <c r="AI674" s="250"/>
      <c r="AJ674" s="250"/>
      <c r="AK674" s="250"/>
      <c r="AL674" s="250"/>
      <c r="AM674" s="250"/>
      <c r="AN674" s="250"/>
      <c r="AO674" s="250"/>
      <c r="AP674" s="250"/>
      <c r="AQ674" s="250"/>
    </row>
    <row r="675" spans="1:43" s="48" customFormat="1" ht="22.5" customHeight="1" x14ac:dyDescent="0.25">
      <c r="A675" s="245">
        <v>74</v>
      </c>
      <c r="B675" s="246" t="s">
        <v>700</v>
      </c>
      <c r="C675" s="247">
        <f t="shared" si="133"/>
        <v>520923.6</v>
      </c>
      <c r="D675" s="247">
        <f t="shared" si="134"/>
        <v>348276</v>
      </c>
      <c r="E675" s="247">
        <v>348276</v>
      </c>
      <c r="F675" s="247">
        <v>0</v>
      </c>
      <c r="G675" s="247">
        <v>0</v>
      </c>
      <c r="H675" s="247">
        <v>0</v>
      </c>
      <c r="I675" s="247">
        <v>0</v>
      </c>
      <c r="J675" s="249">
        <v>0</v>
      </c>
      <c r="K675" s="247">
        <v>0</v>
      </c>
      <c r="L675" s="247">
        <v>0</v>
      </c>
      <c r="M675" s="247">
        <v>172647.6</v>
      </c>
      <c r="N675" s="247">
        <v>0</v>
      </c>
      <c r="O675" s="247">
        <v>0</v>
      </c>
      <c r="P675" s="247">
        <v>0</v>
      </c>
      <c r="Q675" s="247">
        <v>0</v>
      </c>
      <c r="R675" s="247">
        <v>0</v>
      </c>
      <c r="S675" s="247">
        <v>0</v>
      </c>
      <c r="T675" s="247">
        <v>0</v>
      </c>
      <c r="U675" s="250"/>
      <c r="V675" s="250"/>
      <c r="W675" s="250"/>
      <c r="X675" s="250"/>
      <c r="Y675" s="250"/>
      <c r="Z675" s="250"/>
      <c r="AA675" s="250"/>
      <c r="AB675" s="250"/>
      <c r="AC675" s="250"/>
      <c r="AD675" s="250"/>
      <c r="AE675" s="250"/>
      <c r="AF675" s="250"/>
      <c r="AG675" s="250"/>
      <c r="AH675" s="250"/>
      <c r="AI675" s="250"/>
      <c r="AJ675" s="250"/>
      <c r="AK675" s="250"/>
      <c r="AL675" s="250"/>
      <c r="AM675" s="250"/>
      <c r="AN675" s="250"/>
      <c r="AO675" s="250"/>
      <c r="AP675" s="250"/>
      <c r="AQ675" s="250"/>
    </row>
    <row r="676" spans="1:43" s="40" customFormat="1" ht="23.25" customHeight="1" x14ac:dyDescent="0.25">
      <c r="A676" s="344" t="s">
        <v>701</v>
      </c>
      <c r="B676" s="344"/>
      <c r="C676" s="242">
        <f>C677</f>
        <v>155251.63</v>
      </c>
      <c r="D676" s="242">
        <f t="shared" ref="D676:T676" si="135">D677</f>
        <v>0</v>
      </c>
      <c r="E676" s="242">
        <f t="shared" si="135"/>
        <v>0</v>
      </c>
      <c r="F676" s="242">
        <f t="shared" si="135"/>
        <v>0</v>
      </c>
      <c r="G676" s="242">
        <f t="shared" si="135"/>
        <v>0</v>
      </c>
      <c r="H676" s="242">
        <f t="shared" si="135"/>
        <v>0</v>
      </c>
      <c r="I676" s="242">
        <f t="shared" si="135"/>
        <v>0</v>
      </c>
      <c r="J676" s="243">
        <f t="shared" si="135"/>
        <v>0</v>
      </c>
      <c r="K676" s="242">
        <f t="shared" si="135"/>
        <v>0</v>
      </c>
      <c r="L676" s="242">
        <f t="shared" si="135"/>
        <v>0</v>
      </c>
      <c r="M676" s="242">
        <f t="shared" si="135"/>
        <v>0</v>
      </c>
      <c r="N676" s="242">
        <f t="shared" si="135"/>
        <v>0</v>
      </c>
      <c r="O676" s="242">
        <f t="shared" si="135"/>
        <v>0</v>
      </c>
      <c r="P676" s="242">
        <f t="shared" si="135"/>
        <v>155251.63</v>
      </c>
      <c r="Q676" s="242">
        <f t="shared" si="135"/>
        <v>0</v>
      </c>
      <c r="R676" s="242">
        <f t="shared" si="135"/>
        <v>0</v>
      </c>
      <c r="S676" s="242">
        <f t="shared" si="135"/>
        <v>0</v>
      </c>
      <c r="T676" s="242">
        <f t="shared" si="135"/>
        <v>0</v>
      </c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</row>
    <row r="677" spans="1:43" s="48" customFormat="1" ht="23.25" customHeight="1" x14ac:dyDescent="0.25">
      <c r="A677" s="245">
        <v>1</v>
      </c>
      <c r="B677" s="246" t="s">
        <v>1421</v>
      </c>
      <c r="C677" s="247">
        <f>D677+K677+L677+M677+N677+O677+P677+Q677+R677+S677+T677</f>
        <v>155251.63</v>
      </c>
      <c r="D677" s="247">
        <f>SUM(E677:I677)</f>
        <v>0</v>
      </c>
      <c r="E677" s="247">
        <v>0</v>
      </c>
      <c r="F677" s="247">
        <v>0</v>
      </c>
      <c r="G677" s="247">
        <v>0</v>
      </c>
      <c r="H677" s="247">
        <v>0</v>
      </c>
      <c r="I677" s="247">
        <v>0</v>
      </c>
      <c r="J677" s="249">
        <v>0</v>
      </c>
      <c r="K677" s="247">
        <v>0</v>
      </c>
      <c r="L677" s="247">
        <v>0</v>
      </c>
      <c r="M677" s="247">
        <v>0</v>
      </c>
      <c r="N677" s="247">
        <v>0</v>
      </c>
      <c r="O677" s="247">
        <v>0</v>
      </c>
      <c r="P677" s="247">
        <v>155251.63</v>
      </c>
      <c r="Q677" s="247">
        <v>0</v>
      </c>
      <c r="R677" s="247">
        <v>0</v>
      </c>
      <c r="S677" s="247">
        <v>0</v>
      </c>
      <c r="T677" s="247">
        <v>0</v>
      </c>
      <c r="U677" s="250"/>
      <c r="V677" s="250"/>
      <c r="W677" s="250"/>
      <c r="X677" s="250"/>
      <c r="Y677" s="250"/>
      <c r="Z677" s="250"/>
      <c r="AA677" s="250"/>
      <c r="AB677" s="250"/>
      <c r="AC677" s="250"/>
      <c r="AD677" s="250"/>
      <c r="AE677" s="250"/>
      <c r="AF677" s="250"/>
      <c r="AG677" s="250"/>
      <c r="AH677" s="250"/>
      <c r="AI677" s="250"/>
      <c r="AJ677" s="250"/>
      <c r="AK677" s="250"/>
      <c r="AL677" s="250"/>
      <c r="AM677" s="250"/>
      <c r="AN677" s="250"/>
      <c r="AO677" s="250"/>
      <c r="AP677" s="250"/>
      <c r="AQ677" s="250"/>
    </row>
    <row r="678" spans="1:43" s="40" customFormat="1" ht="23.25" customHeight="1" x14ac:dyDescent="0.25">
      <c r="A678" s="344" t="s">
        <v>302</v>
      </c>
      <c r="B678" s="344"/>
      <c r="C678" s="242">
        <f>SUM(C679:C692)</f>
        <v>16651855.01</v>
      </c>
      <c r="D678" s="242">
        <f t="shared" ref="D678:T678" si="136">SUM(D679:D692)</f>
        <v>1684071.19</v>
      </c>
      <c r="E678" s="242">
        <f t="shared" si="136"/>
        <v>0</v>
      </c>
      <c r="F678" s="242">
        <f t="shared" si="136"/>
        <v>644059.19999999995</v>
      </c>
      <c r="G678" s="242">
        <f t="shared" si="136"/>
        <v>188472</v>
      </c>
      <c r="H678" s="242">
        <f t="shared" si="136"/>
        <v>541960.80000000005</v>
      </c>
      <c r="I678" s="242">
        <f t="shared" si="136"/>
        <v>309579.19</v>
      </c>
      <c r="J678" s="243">
        <f t="shared" si="136"/>
        <v>0</v>
      </c>
      <c r="K678" s="242">
        <f t="shared" si="136"/>
        <v>0</v>
      </c>
      <c r="L678" s="242">
        <f t="shared" si="136"/>
        <v>5207707.2</v>
      </c>
      <c r="M678" s="242">
        <f t="shared" si="136"/>
        <v>42410.400000000001</v>
      </c>
      <c r="N678" s="242">
        <f t="shared" si="136"/>
        <v>7806789.7200000007</v>
      </c>
      <c r="O678" s="242">
        <f t="shared" si="136"/>
        <v>0</v>
      </c>
      <c r="P678" s="242">
        <f t="shared" si="136"/>
        <v>1910876.4999999998</v>
      </c>
      <c r="Q678" s="242">
        <f t="shared" si="136"/>
        <v>0</v>
      </c>
      <c r="R678" s="242">
        <f t="shared" si="136"/>
        <v>0</v>
      </c>
      <c r="S678" s="242">
        <f t="shared" si="136"/>
        <v>0</v>
      </c>
      <c r="T678" s="242">
        <f t="shared" si="136"/>
        <v>0</v>
      </c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</row>
    <row r="679" spans="1:43" s="48" customFormat="1" ht="23.25" customHeight="1" x14ac:dyDescent="0.25">
      <c r="A679" s="245">
        <v>1</v>
      </c>
      <c r="B679" s="246" t="s">
        <v>1422</v>
      </c>
      <c r="C679" s="247">
        <f t="shared" si="133"/>
        <v>456858.05</v>
      </c>
      <c r="D679" s="247">
        <f t="shared" si="134"/>
        <v>0</v>
      </c>
      <c r="E679" s="247">
        <v>0</v>
      </c>
      <c r="F679" s="247">
        <v>0</v>
      </c>
      <c r="G679" s="247">
        <v>0</v>
      </c>
      <c r="H679" s="247">
        <v>0</v>
      </c>
      <c r="I679" s="247">
        <v>0</v>
      </c>
      <c r="J679" s="249">
        <v>0</v>
      </c>
      <c r="K679" s="247">
        <v>0</v>
      </c>
      <c r="L679" s="247">
        <v>0</v>
      </c>
      <c r="M679" s="247">
        <v>0</v>
      </c>
      <c r="N679" s="247">
        <v>0</v>
      </c>
      <c r="O679" s="247">
        <v>0</v>
      </c>
      <c r="P679" s="247">
        <v>456858.05</v>
      </c>
      <c r="Q679" s="247">
        <v>0</v>
      </c>
      <c r="R679" s="247">
        <v>0</v>
      </c>
      <c r="S679" s="247">
        <v>0</v>
      </c>
      <c r="T679" s="247">
        <v>0</v>
      </c>
      <c r="U679" s="250"/>
      <c r="V679" s="250"/>
      <c r="W679" s="250"/>
      <c r="X679" s="250"/>
      <c r="Y679" s="250"/>
      <c r="Z679" s="250"/>
      <c r="AA679" s="250"/>
      <c r="AB679" s="250"/>
      <c r="AC679" s="250"/>
      <c r="AD679" s="250"/>
      <c r="AE679" s="250"/>
      <c r="AF679" s="250"/>
      <c r="AG679" s="250"/>
      <c r="AH679" s="250"/>
      <c r="AI679" s="250"/>
      <c r="AJ679" s="250"/>
      <c r="AK679" s="250"/>
      <c r="AL679" s="250"/>
      <c r="AM679" s="250"/>
      <c r="AN679" s="250"/>
      <c r="AO679" s="250"/>
      <c r="AP679" s="250"/>
      <c r="AQ679" s="250"/>
    </row>
    <row r="680" spans="1:43" s="48" customFormat="1" ht="21" customHeight="1" x14ac:dyDescent="0.25">
      <c r="A680" s="245">
        <v>2</v>
      </c>
      <c r="B680" s="246" t="s">
        <v>1423</v>
      </c>
      <c r="C680" s="247">
        <f t="shared" si="133"/>
        <v>416453.31</v>
      </c>
      <c r="D680" s="247">
        <f t="shared" si="134"/>
        <v>0</v>
      </c>
      <c r="E680" s="247">
        <v>0</v>
      </c>
      <c r="F680" s="247">
        <v>0</v>
      </c>
      <c r="G680" s="247">
        <v>0</v>
      </c>
      <c r="H680" s="247">
        <v>0</v>
      </c>
      <c r="I680" s="247">
        <v>0</v>
      </c>
      <c r="J680" s="249">
        <v>0</v>
      </c>
      <c r="K680" s="247">
        <v>0</v>
      </c>
      <c r="L680" s="247">
        <v>0</v>
      </c>
      <c r="M680" s="247">
        <v>0</v>
      </c>
      <c r="N680" s="247">
        <v>0</v>
      </c>
      <c r="O680" s="247">
        <v>0</v>
      </c>
      <c r="P680" s="247">
        <f>234517.24+181936.07</f>
        <v>416453.31</v>
      </c>
      <c r="Q680" s="247">
        <v>0</v>
      </c>
      <c r="R680" s="247">
        <v>0</v>
      </c>
      <c r="S680" s="247">
        <v>0</v>
      </c>
      <c r="T680" s="247">
        <v>0</v>
      </c>
      <c r="U680" s="250"/>
      <c r="V680" s="250"/>
      <c r="W680" s="250"/>
      <c r="X680" s="250"/>
      <c r="Y680" s="250"/>
      <c r="Z680" s="250"/>
      <c r="AA680" s="250"/>
      <c r="AB680" s="250"/>
      <c r="AC680" s="250"/>
      <c r="AD680" s="250"/>
      <c r="AE680" s="250"/>
      <c r="AF680" s="250"/>
      <c r="AG680" s="250"/>
      <c r="AH680" s="250"/>
      <c r="AI680" s="250"/>
      <c r="AJ680" s="250"/>
      <c r="AK680" s="250"/>
      <c r="AL680" s="250"/>
      <c r="AM680" s="250"/>
      <c r="AN680" s="250"/>
      <c r="AO680" s="250"/>
      <c r="AP680" s="250"/>
      <c r="AQ680" s="250"/>
    </row>
    <row r="681" spans="1:43" s="48" customFormat="1" ht="23.25" customHeight="1" x14ac:dyDescent="0.25">
      <c r="A681" s="245">
        <v>3</v>
      </c>
      <c r="B681" s="246" t="s">
        <v>1424</v>
      </c>
      <c r="C681" s="247">
        <f t="shared" si="133"/>
        <v>235031.14</v>
      </c>
      <c r="D681" s="247">
        <f t="shared" si="134"/>
        <v>0</v>
      </c>
      <c r="E681" s="247">
        <v>0</v>
      </c>
      <c r="F681" s="247">
        <v>0</v>
      </c>
      <c r="G681" s="247">
        <v>0</v>
      </c>
      <c r="H681" s="247">
        <v>0</v>
      </c>
      <c r="I681" s="247">
        <v>0</v>
      </c>
      <c r="J681" s="249">
        <v>0</v>
      </c>
      <c r="K681" s="247">
        <v>0</v>
      </c>
      <c r="L681" s="247">
        <v>0</v>
      </c>
      <c r="M681" s="247">
        <v>0</v>
      </c>
      <c r="N681" s="247">
        <v>0</v>
      </c>
      <c r="O681" s="247">
        <v>0</v>
      </c>
      <c r="P681" s="247">
        <v>235031.14</v>
      </c>
      <c r="Q681" s="247">
        <v>0</v>
      </c>
      <c r="R681" s="247">
        <v>0</v>
      </c>
      <c r="S681" s="247">
        <v>0</v>
      </c>
      <c r="T681" s="247">
        <v>0</v>
      </c>
      <c r="U681" s="250"/>
      <c r="V681" s="250"/>
      <c r="W681" s="250"/>
      <c r="X681" s="250"/>
      <c r="Y681" s="250"/>
      <c r="Z681" s="250"/>
      <c r="AA681" s="250"/>
      <c r="AB681" s="250"/>
      <c r="AC681" s="250"/>
      <c r="AD681" s="250"/>
      <c r="AE681" s="250"/>
      <c r="AF681" s="250"/>
      <c r="AG681" s="250"/>
      <c r="AH681" s="250"/>
      <c r="AI681" s="250"/>
      <c r="AJ681" s="250"/>
      <c r="AK681" s="250"/>
      <c r="AL681" s="250"/>
      <c r="AM681" s="250"/>
      <c r="AN681" s="250"/>
      <c r="AO681" s="250"/>
      <c r="AP681" s="250"/>
      <c r="AQ681" s="250"/>
    </row>
    <row r="682" spans="1:43" s="48" customFormat="1" ht="23.25" customHeight="1" x14ac:dyDescent="0.25">
      <c r="A682" s="245">
        <v>4</v>
      </c>
      <c r="B682" s="246" t="s">
        <v>1425</v>
      </c>
      <c r="C682" s="247">
        <f t="shared" si="133"/>
        <v>1315104</v>
      </c>
      <c r="D682" s="247">
        <f t="shared" si="134"/>
        <v>0</v>
      </c>
      <c r="E682" s="247">
        <v>0</v>
      </c>
      <c r="F682" s="247">
        <v>0</v>
      </c>
      <c r="G682" s="247">
        <v>0</v>
      </c>
      <c r="H682" s="247">
        <v>0</v>
      </c>
      <c r="I682" s="247">
        <v>0</v>
      </c>
      <c r="J682" s="249">
        <v>0</v>
      </c>
      <c r="K682" s="247">
        <v>0</v>
      </c>
      <c r="L682" s="247">
        <v>0</v>
      </c>
      <c r="M682" s="247">
        <v>0</v>
      </c>
      <c r="N682" s="247">
        <v>1315104</v>
      </c>
      <c r="O682" s="247">
        <v>0</v>
      </c>
      <c r="P682" s="247">
        <v>0</v>
      </c>
      <c r="Q682" s="247">
        <v>0</v>
      </c>
      <c r="R682" s="247">
        <v>0</v>
      </c>
      <c r="S682" s="247">
        <v>0</v>
      </c>
      <c r="T682" s="247">
        <v>0</v>
      </c>
      <c r="U682" s="250"/>
      <c r="V682" s="250"/>
      <c r="W682" s="250"/>
      <c r="X682" s="250"/>
      <c r="Y682" s="250"/>
      <c r="Z682" s="250"/>
      <c r="AA682" s="250"/>
      <c r="AB682" s="250"/>
      <c r="AC682" s="250"/>
      <c r="AD682" s="250"/>
      <c r="AE682" s="250"/>
      <c r="AF682" s="250"/>
      <c r="AG682" s="250"/>
      <c r="AH682" s="250"/>
      <c r="AI682" s="250"/>
      <c r="AJ682" s="250"/>
      <c r="AK682" s="250"/>
      <c r="AL682" s="250"/>
      <c r="AM682" s="250"/>
      <c r="AN682" s="250"/>
      <c r="AO682" s="250"/>
      <c r="AP682" s="250"/>
      <c r="AQ682" s="250"/>
    </row>
    <row r="683" spans="1:43" s="48" customFormat="1" ht="23.25" customHeight="1" x14ac:dyDescent="0.25">
      <c r="A683" s="245">
        <v>5</v>
      </c>
      <c r="B683" s="246" t="s">
        <v>1426</v>
      </c>
      <c r="C683" s="247">
        <f t="shared" si="133"/>
        <v>1875087.6</v>
      </c>
      <c r="D683" s="247">
        <f t="shared" si="134"/>
        <v>0</v>
      </c>
      <c r="E683" s="247">
        <v>0</v>
      </c>
      <c r="F683" s="247">
        <v>0</v>
      </c>
      <c r="G683" s="247">
        <v>0</v>
      </c>
      <c r="H683" s="247">
        <v>0</v>
      </c>
      <c r="I683" s="247">
        <v>0</v>
      </c>
      <c r="J683" s="249">
        <v>0</v>
      </c>
      <c r="K683" s="247">
        <v>0</v>
      </c>
      <c r="L683" s="247">
        <v>0</v>
      </c>
      <c r="M683" s="247">
        <v>0</v>
      </c>
      <c r="N683" s="247">
        <v>1875087.6</v>
      </c>
      <c r="O683" s="247">
        <v>0</v>
      </c>
      <c r="P683" s="247">
        <v>0</v>
      </c>
      <c r="Q683" s="247">
        <v>0</v>
      </c>
      <c r="R683" s="247">
        <v>0</v>
      </c>
      <c r="S683" s="247">
        <v>0</v>
      </c>
      <c r="T683" s="247">
        <v>0</v>
      </c>
      <c r="U683" s="250"/>
      <c r="V683" s="250"/>
      <c r="W683" s="250"/>
      <c r="X683" s="250"/>
      <c r="Y683" s="250"/>
      <c r="Z683" s="250"/>
      <c r="AA683" s="250"/>
      <c r="AB683" s="250"/>
      <c r="AC683" s="250"/>
      <c r="AD683" s="250"/>
      <c r="AE683" s="250"/>
      <c r="AF683" s="250"/>
      <c r="AG683" s="250"/>
      <c r="AH683" s="250"/>
      <c r="AI683" s="250"/>
      <c r="AJ683" s="250"/>
      <c r="AK683" s="250"/>
      <c r="AL683" s="250"/>
      <c r="AM683" s="250"/>
      <c r="AN683" s="250"/>
      <c r="AO683" s="250"/>
      <c r="AP683" s="250"/>
      <c r="AQ683" s="250"/>
    </row>
    <row r="684" spans="1:43" s="48" customFormat="1" ht="22.5" customHeight="1" x14ac:dyDescent="0.25">
      <c r="A684" s="245">
        <v>6</v>
      </c>
      <c r="B684" s="246" t="s">
        <v>1427</v>
      </c>
      <c r="C684" s="247">
        <f t="shared" si="133"/>
        <v>162066.19</v>
      </c>
      <c r="D684" s="247">
        <f t="shared" si="134"/>
        <v>0</v>
      </c>
      <c r="E684" s="247">
        <v>0</v>
      </c>
      <c r="F684" s="247">
        <v>0</v>
      </c>
      <c r="G684" s="247">
        <v>0</v>
      </c>
      <c r="H684" s="247">
        <v>0</v>
      </c>
      <c r="I684" s="247">
        <v>0</v>
      </c>
      <c r="J684" s="249">
        <v>0</v>
      </c>
      <c r="K684" s="247">
        <v>0</v>
      </c>
      <c r="L684" s="247">
        <v>0</v>
      </c>
      <c r="M684" s="247">
        <v>0</v>
      </c>
      <c r="N684" s="247">
        <v>0</v>
      </c>
      <c r="O684" s="247">
        <v>0</v>
      </c>
      <c r="P684" s="247">
        <v>162066.19</v>
      </c>
      <c r="Q684" s="247">
        <v>0</v>
      </c>
      <c r="R684" s="247">
        <v>0</v>
      </c>
      <c r="S684" s="247">
        <v>0</v>
      </c>
      <c r="T684" s="247">
        <v>0</v>
      </c>
      <c r="U684" s="250"/>
      <c r="V684" s="250"/>
      <c r="W684" s="250"/>
      <c r="X684" s="250"/>
      <c r="Y684" s="250"/>
      <c r="Z684" s="250"/>
      <c r="AA684" s="250"/>
      <c r="AB684" s="250"/>
      <c r="AC684" s="250"/>
      <c r="AD684" s="250"/>
      <c r="AE684" s="250"/>
      <c r="AF684" s="250"/>
      <c r="AG684" s="250"/>
      <c r="AH684" s="250"/>
      <c r="AI684" s="250"/>
      <c r="AJ684" s="250"/>
      <c r="AK684" s="250"/>
      <c r="AL684" s="250"/>
      <c r="AM684" s="250"/>
      <c r="AN684" s="250"/>
      <c r="AO684" s="250"/>
      <c r="AP684" s="250"/>
      <c r="AQ684" s="250"/>
    </row>
    <row r="685" spans="1:43" s="48" customFormat="1" ht="23.25" customHeight="1" x14ac:dyDescent="0.25">
      <c r="A685" s="245">
        <v>7</v>
      </c>
      <c r="B685" s="246" t="s">
        <v>1428</v>
      </c>
      <c r="C685" s="247">
        <f t="shared" si="133"/>
        <v>160622.63</v>
      </c>
      <c r="D685" s="247">
        <f t="shared" si="134"/>
        <v>0</v>
      </c>
      <c r="E685" s="247">
        <v>0</v>
      </c>
      <c r="F685" s="247">
        <v>0</v>
      </c>
      <c r="G685" s="247">
        <v>0</v>
      </c>
      <c r="H685" s="247">
        <v>0</v>
      </c>
      <c r="I685" s="247">
        <v>0</v>
      </c>
      <c r="J685" s="249">
        <v>0</v>
      </c>
      <c r="K685" s="247">
        <v>0</v>
      </c>
      <c r="L685" s="247">
        <v>0</v>
      </c>
      <c r="M685" s="247">
        <v>0</v>
      </c>
      <c r="N685" s="247">
        <v>0</v>
      </c>
      <c r="O685" s="247">
        <v>0</v>
      </c>
      <c r="P685" s="247">
        <v>160622.63</v>
      </c>
      <c r="Q685" s="247">
        <v>0</v>
      </c>
      <c r="R685" s="247">
        <v>0</v>
      </c>
      <c r="S685" s="247">
        <v>0</v>
      </c>
      <c r="T685" s="247">
        <v>0</v>
      </c>
      <c r="U685" s="250"/>
      <c r="V685" s="250"/>
      <c r="W685" s="250"/>
      <c r="X685" s="250"/>
      <c r="Y685" s="250"/>
      <c r="Z685" s="250"/>
      <c r="AA685" s="250"/>
      <c r="AB685" s="250"/>
      <c r="AC685" s="250"/>
      <c r="AD685" s="250"/>
      <c r="AE685" s="250"/>
      <c r="AF685" s="250"/>
      <c r="AG685" s="250"/>
      <c r="AH685" s="250"/>
      <c r="AI685" s="250"/>
      <c r="AJ685" s="250"/>
      <c r="AK685" s="250"/>
      <c r="AL685" s="250"/>
      <c r="AM685" s="250"/>
      <c r="AN685" s="250"/>
      <c r="AO685" s="250"/>
      <c r="AP685" s="250"/>
      <c r="AQ685" s="250"/>
    </row>
    <row r="686" spans="1:43" s="48" customFormat="1" ht="23.25" customHeight="1" x14ac:dyDescent="0.25">
      <c r="A686" s="245">
        <v>8</v>
      </c>
      <c r="B686" s="246" t="s">
        <v>1429</v>
      </c>
      <c r="C686" s="247">
        <f t="shared" si="133"/>
        <v>921735.98</v>
      </c>
      <c r="D686" s="247">
        <f t="shared" si="134"/>
        <v>0</v>
      </c>
      <c r="E686" s="247">
        <v>0</v>
      </c>
      <c r="F686" s="247">
        <v>0</v>
      </c>
      <c r="G686" s="247">
        <v>0</v>
      </c>
      <c r="H686" s="247">
        <v>0</v>
      </c>
      <c r="I686" s="247">
        <v>0</v>
      </c>
      <c r="J686" s="249">
        <v>0</v>
      </c>
      <c r="K686" s="247">
        <v>0</v>
      </c>
      <c r="L686" s="247">
        <v>0</v>
      </c>
      <c r="M686" s="247">
        <v>0</v>
      </c>
      <c r="N686" s="247">
        <v>734894.4</v>
      </c>
      <c r="O686" s="247">
        <v>0</v>
      </c>
      <c r="P686" s="247">
        <v>186841.58</v>
      </c>
      <c r="Q686" s="247">
        <v>0</v>
      </c>
      <c r="R686" s="247">
        <v>0</v>
      </c>
      <c r="S686" s="247">
        <v>0</v>
      </c>
      <c r="T686" s="247">
        <v>0</v>
      </c>
      <c r="U686" s="250"/>
      <c r="V686" s="250"/>
      <c r="W686" s="250"/>
      <c r="X686" s="250"/>
      <c r="Y686" s="250"/>
      <c r="Z686" s="250"/>
      <c r="AA686" s="250"/>
      <c r="AB686" s="250"/>
      <c r="AC686" s="250"/>
      <c r="AD686" s="250"/>
      <c r="AE686" s="250"/>
      <c r="AF686" s="250"/>
      <c r="AG686" s="250"/>
      <c r="AH686" s="250"/>
      <c r="AI686" s="250"/>
      <c r="AJ686" s="250"/>
      <c r="AK686" s="250"/>
      <c r="AL686" s="250"/>
      <c r="AM686" s="250"/>
      <c r="AN686" s="250"/>
      <c r="AO686" s="250"/>
      <c r="AP686" s="250"/>
      <c r="AQ686" s="250"/>
    </row>
    <row r="687" spans="1:43" s="48" customFormat="1" ht="22.5" customHeight="1" x14ac:dyDescent="0.25">
      <c r="A687" s="245">
        <v>9</v>
      </c>
      <c r="B687" s="246" t="s">
        <v>710</v>
      </c>
      <c r="C687" s="247">
        <f t="shared" si="133"/>
        <v>42410.400000000001</v>
      </c>
      <c r="D687" s="247">
        <f t="shared" si="134"/>
        <v>0</v>
      </c>
      <c r="E687" s="247">
        <v>0</v>
      </c>
      <c r="F687" s="247">
        <v>0</v>
      </c>
      <c r="G687" s="247">
        <v>0</v>
      </c>
      <c r="H687" s="247">
        <v>0</v>
      </c>
      <c r="I687" s="247">
        <v>0</v>
      </c>
      <c r="J687" s="249">
        <v>0</v>
      </c>
      <c r="K687" s="247">
        <v>0</v>
      </c>
      <c r="L687" s="247">
        <v>0</v>
      </c>
      <c r="M687" s="247">
        <v>42410.400000000001</v>
      </c>
      <c r="N687" s="247">
        <v>0</v>
      </c>
      <c r="O687" s="247">
        <v>0</v>
      </c>
      <c r="P687" s="247">
        <v>0</v>
      </c>
      <c r="Q687" s="247">
        <v>0</v>
      </c>
      <c r="R687" s="247">
        <v>0</v>
      </c>
      <c r="S687" s="247">
        <v>0</v>
      </c>
      <c r="T687" s="247">
        <v>0</v>
      </c>
      <c r="U687" s="250"/>
      <c r="V687" s="250"/>
      <c r="W687" s="250"/>
      <c r="X687" s="250"/>
      <c r="Y687" s="250"/>
      <c r="Z687" s="250"/>
      <c r="AA687" s="250"/>
      <c r="AB687" s="250"/>
      <c r="AC687" s="250"/>
      <c r="AD687" s="250"/>
      <c r="AE687" s="250"/>
      <c r="AF687" s="250"/>
      <c r="AG687" s="250"/>
      <c r="AH687" s="250"/>
      <c r="AI687" s="250"/>
      <c r="AJ687" s="250"/>
      <c r="AK687" s="250"/>
      <c r="AL687" s="250"/>
      <c r="AM687" s="250"/>
      <c r="AN687" s="250"/>
      <c r="AO687" s="250"/>
      <c r="AP687" s="250"/>
      <c r="AQ687" s="250"/>
    </row>
    <row r="688" spans="1:43" s="48" customFormat="1" ht="22.5" customHeight="1" x14ac:dyDescent="0.25">
      <c r="A688" s="245">
        <v>10</v>
      </c>
      <c r="B688" s="246" t="s">
        <v>711</v>
      </c>
      <c r="C688" s="247">
        <f t="shared" si="133"/>
        <v>1772342.4</v>
      </c>
      <c r="D688" s="247">
        <f t="shared" si="134"/>
        <v>0</v>
      </c>
      <c r="E688" s="247">
        <v>0</v>
      </c>
      <c r="F688" s="247">
        <v>0</v>
      </c>
      <c r="G688" s="247">
        <v>0</v>
      </c>
      <c r="H688" s="247">
        <v>0</v>
      </c>
      <c r="I688" s="247">
        <v>0</v>
      </c>
      <c r="J688" s="249">
        <v>0</v>
      </c>
      <c r="K688" s="247">
        <v>0</v>
      </c>
      <c r="L688" s="247">
        <v>0</v>
      </c>
      <c r="M688" s="247">
        <v>0</v>
      </c>
      <c r="N688" s="247">
        <v>1772342.4</v>
      </c>
      <c r="O688" s="247">
        <v>0</v>
      </c>
      <c r="P688" s="247">
        <v>0</v>
      </c>
      <c r="Q688" s="247">
        <v>0</v>
      </c>
      <c r="R688" s="247">
        <v>0</v>
      </c>
      <c r="S688" s="247">
        <v>0</v>
      </c>
      <c r="T688" s="247">
        <v>0</v>
      </c>
      <c r="U688" s="250"/>
      <c r="V688" s="250"/>
      <c r="W688" s="250"/>
      <c r="X688" s="250"/>
      <c r="Y688" s="250"/>
      <c r="Z688" s="250"/>
      <c r="AA688" s="250"/>
      <c r="AB688" s="250"/>
      <c r="AC688" s="250"/>
      <c r="AD688" s="250"/>
      <c r="AE688" s="250"/>
      <c r="AF688" s="250"/>
      <c r="AG688" s="250"/>
      <c r="AH688" s="250"/>
      <c r="AI688" s="250"/>
      <c r="AJ688" s="250"/>
      <c r="AK688" s="250"/>
      <c r="AL688" s="250"/>
      <c r="AM688" s="250"/>
      <c r="AN688" s="250"/>
      <c r="AO688" s="250"/>
      <c r="AP688" s="250"/>
      <c r="AQ688" s="250"/>
    </row>
    <row r="689" spans="1:43" s="48" customFormat="1" ht="21" customHeight="1" x14ac:dyDescent="0.25">
      <c r="A689" s="245">
        <v>11</v>
      </c>
      <c r="B689" s="246" t="s">
        <v>1430</v>
      </c>
      <c r="C689" s="247">
        <f t="shared" si="133"/>
        <v>146732.93</v>
      </c>
      <c r="D689" s="247">
        <f t="shared" si="134"/>
        <v>0</v>
      </c>
      <c r="E689" s="247">
        <v>0</v>
      </c>
      <c r="F689" s="247">
        <v>0</v>
      </c>
      <c r="G689" s="247">
        <v>0</v>
      </c>
      <c r="H689" s="247">
        <v>0</v>
      </c>
      <c r="I689" s="247">
        <v>0</v>
      </c>
      <c r="J689" s="249">
        <v>0</v>
      </c>
      <c r="K689" s="247">
        <v>0</v>
      </c>
      <c r="L689" s="247">
        <v>0</v>
      </c>
      <c r="M689" s="247">
        <v>0</v>
      </c>
      <c r="N689" s="247">
        <v>0</v>
      </c>
      <c r="O689" s="247">
        <v>0</v>
      </c>
      <c r="P689" s="247">
        <v>146732.93</v>
      </c>
      <c r="Q689" s="247">
        <v>0</v>
      </c>
      <c r="R689" s="247">
        <v>0</v>
      </c>
      <c r="S689" s="247">
        <v>0</v>
      </c>
      <c r="T689" s="247">
        <v>0</v>
      </c>
      <c r="U689" s="250"/>
      <c r="V689" s="250"/>
      <c r="W689" s="250"/>
      <c r="X689" s="250"/>
      <c r="Y689" s="250"/>
      <c r="Z689" s="250"/>
      <c r="AA689" s="250"/>
      <c r="AB689" s="250"/>
      <c r="AC689" s="250"/>
      <c r="AD689" s="250"/>
      <c r="AE689" s="250"/>
      <c r="AF689" s="250"/>
      <c r="AG689" s="250"/>
      <c r="AH689" s="250"/>
      <c r="AI689" s="250"/>
      <c r="AJ689" s="250"/>
      <c r="AK689" s="250"/>
      <c r="AL689" s="250"/>
      <c r="AM689" s="250"/>
      <c r="AN689" s="250"/>
      <c r="AO689" s="250"/>
      <c r="AP689" s="250"/>
      <c r="AQ689" s="250"/>
    </row>
    <row r="690" spans="1:43" s="48" customFormat="1" ht="22.5" customHeight="1" x14ac:dyDescent="0.25">
      <c r="A690" s="245">
        <v>12</v>
      </c>
      <c r="B690" s="246" t="s">
        <v>713</v>
      </c>
      <c r="C690" s="247">
        <f t="shared" si="133"/>
        <v>952077.6</v>
      </c>
      <c r="D690" s="247">
        <f t="shared" si="134"/>
        <v>952077.6</v>
      </c>
      <c r="E690" s="247">
        <v>0</v>
      </c>
      <c r="F690" s="247">
        <v>644059.19999999995</v>
      </c>
      <c r="G690" s="247">
        <v>0</v>
      </c>
      <c r="H690" s="247">
        <v>308018.40000000002</v>
      </c>
      <c r="I690" s="247">
        <v>0</v>
      </c>
      <c r="J690" s="249">
        <v>0</v>
      </c>
      <c r="K690" s="247">
        <v>0</v>
      </c>
      <c r="L690" s="247">
        <v>0</v>
      </c>
      <c r="M690" s="247">
        <v>0</v>
      </c>
      <c r="N690" s="247">
        <v>0</v>
      </c>
      <c r="O690" s="247">
        <v>0</v>
      </c>
      <c r="P690" s="247">
        <v>0</v>
      </c>
      <c r="Q690" s="247">
        <v>0</v>
      </c>
      <c r="R690" s="247">
        <v>0</v>
      </c>
      <c r="S690" s="247">
        <v>0</v>
      </c>
      <c r="T690" s="247">
        <v>0</v>
      </c>
      <c r="U690" s="250"/>
      <c r="V690" s="250"/>
      <c r="W690" s="250"/>
      <c r="X690" s="250"/>
      <c r="Y690" s="250"/>
      <c r="Z690" s="250"/>
      <c r="AA690" s="250"/>
      <c r="AB690" s="250"/>
      <c r="AC690" s="250"/>
      <c r="AD690" s="250"/>
      <c r="AE690" s="250"/>
      <c r="AF690" s="250"/>
      <c r="AG690" s="250"/>
      <c r="AH690" s="250"/>
      <c r="AI690" s="250"/>
      <c r="AJ690" s="250"/>
      <c r="AK690" s="250"/>
      <c r="AL690" s="250"/>
      <c r="AM690" s="250"/>
      <c r="AN690" s="250"/>
      <c r="AO690" s="250"/>
      <c r="AP690" s="250"/>
      <c r="AQ690" s="250"/>
    </row>
    <row r="691" spans="1:43" s="48" customFormat="1" ht="20.25" customHeight="1" x14ac:dyDescent="0.25">
      <c r="A691" s="245">
        <v>13</v>
      </c>
      <c r="B691" s="246" t="s">
        <v>1431</v>
      </c>
      <c r="C691" s="247">
        <f t="shared" si="133"/>
        <v>731993.59000000008</v>
      </c>
      <c r="D691" s="247">
        <f t="shared" si="134"/>
        <v>731993.59000000008</v>
      </c>
      <c r="E691" s="247">
        <v>0</v>
      </c>
      <c r="F691" s="247">
        <v>0</v>
      </c>
      <c r="G691" s="247">
        <v>188472</v>
      </c>
      <c r="H691" s="247">
        <v>233942.39999999999</v>
      </c>
      <c r="I691" s="247">
        <v>309579.19</v>
      </c>
      <c r="J691" s="249">
        <v>0</v>
      </c>
      <c r="K691" s="247">
        <v>0</v>
      </c>
      <c r="L691" s="247">
        <v>0</v>
      </c>
      <c r="M691" s="247">
        <v>0</v>
      </c>
      <c r="N691" s="247">
        <v>0</v>
      </c>
      <c r="O691" s="247">
        <v>0</v>
      </c>
      <c r="P691" s="247">
        <v>0</v>
      </c>
      <c r="Q691" s="247">
        <v>0</v>
      </c>
      <c r="R691" s="247">
        <v>0</v>
      </c>
      <c r="S691" s="247">
        <v>0</v>
      </c>
      <c r="T691" s="247">
        <v>0</v>
      </c>
      <c r="U691" s="250"/>
      <c r="V691" s="250"/>
      <c r="W691" s="250"/>
      <c r="X691" s="250"/>
      <c r="Y691" s="250"/>
      <c r="Z691" s="250"/>
      <c r="AA691" s="250"/>
      <c r="AB691" s="250"/>
      <c r="AC691" s="250"/>
      <c r="AD691" s="250"/>
      <c r="AE691" s="250"/>
      <c r="AF691" s="250"/>
      <c r="AG691" s="250"/>
      <c r="AH691" s="250"/>
      <c r="AI691" s="250"/>
      <c r="AJ691" s="250"/>
      <c r="AK691" s="250"/>
      <c r="AL691" s="250"/>
      <c r="AM691" s="250"/>
      <c r="AN691" s="250"/>
      <c r="AO691" s="250"/>
      <c r="AP691" s="250"/>
      <c r="AQ691" s="250"/>
    </row>
    <row r="692" spans="1:43" s="48" customFormat="1" ht="22.5" customHeight="1" x14ac:dyDescent="0.25">
      <c r="A692" s="245">
        <v>14</v>
      </c>
      <c r="B692" s="246" t="s">
        <v>1432</v>
      </c>
      <c r="C692" s="247">
        <f t="shared" si="133"/>
        <v>7463339.1899999995</v>
      </c>
      <c r="D692" s="247">
        <f t="shared" si="134"/>
        <v>0</v>
      </c>
      <c r="E692" s="247">
        <v>0</v>
      </c>
      <c r="F692" s="247">
        <v>0</v>
      </c>
      <c r="G692" s="247">
        <v>0</v>
      </c>
      <c r="H692" s="247">
        <v>0</v>
      </c>
      <c r="I692" s="247">
        <v>0</v>
      </c>
      <c r="J692" s="249">
        <v>0</v>
      </c>
      <c r="K692" s="247">
        <v>0</v>
      </c>
      <c r="L692" s="247">
        <v>5207707.2</v>
      </c>
      <c r="M692" s="247">
        <v>0</v>
      </c>
      <c r="N692" s="247">
        <v>2109361.3199999998</v>
      </c>
      <c r="O692" s="247">
        <v>0</v>
      </c>
      <c r="P692" s="247">
        <v>146270.67000000001</v>
      </c>
      <c r="Q692" s="247">
        <v>0</v>
      </c>
      <c r="R692" s="247">
        <v>0</v>
      </c>
      <c r="S692" s="247">
        <v>0</v>
      </c>
      <c r="T692" s="247">
        <v>0</v>
      </c>
      <c r="U692" s="250"/>
      <c r="V692" s="250"/>
      <c r="W692" s="250"/>
      <c r="X692" s="250"/>
      <c r="Y692" s="250"/>
      <c r="Z692" s="250"/>
      <c r="AA692" s="250"/>
      <c r="AB692" s="250"/>
      <c r="AC692" s="250"/>
      <c r="AD692" s="250"/>
      <c r="AE692" s="250"/>
      <c r="AF692" s="250"/>
      <c r="AG692" s="250"/>
      <c r="AH692" s="250"/>
      <c r="AI692" s="250"/>
      <c r="AJ692" s="250"/>
      <c r="AK692" s="250"/>
      <c r="AL692" s="250"/>
      <c r="AM692" s="250"/>
      <c r="AN692" s="250"/>
      <c r="AO692" s="250"/>
      <c r="AP692" s="250"/>
      <c r="AQ692" s="250"/>
    </row>
    <row r="693" spans="1:43" s="40" customFormat="1" ht="22.5" customHeight="1" x14ac:dyDescent="0.25">
      <c r="A693" s="344" t="s">
        <v>715</v>
      </c>
      <c r="B693" s="344"/>
      <c r="C693" s="242">
        <f>SUM(C694:C696)</f>
        <v>7979603.29</v>
      </c>
      <c r="D693" s="242">
        <f t="shared" ref="D693:T693" si="137">SUM(D694:D696)</f>
        <v>0</v>
      </c>
      <c r="E693" s="242">
        <f t="shared" si="137"/>
        <v>0</v>
      </c>
      <c r="F693" s="242">
        <f t="shared" si="137"/>
        <v>0</v>
      </c>
      <c r="G693" s="242">
        <f t="shared" si="137"/>
        <v>0</v>
      </c>
      <c r="H693" s="242">
        <f t="shared" si="137"/>
        <v>0</v>
      </c>
      <c r="I693" s="242">
        <f t="shared" si="137"/>
        <v>0</v>
      </c>
      <c r="J693" s="243">
        <f t="shared" si="137"/>
        <v>0</v>
      </c>
      <c r="K693" s="242">
        <f t="shared" si="137"/>
        <v>0</v>
      </c>
      <c r="L693" s="242">
        <f t="shared" si="137"/>
        <v>0</v>
      </c>
      <c r="M693" s="242">
        <f t="shared" si="137"/>
        <v>0</v>
      </c>
      <c r="N693" s="242">
        <f t="shared" si="137"/>
        <v>0</v>
      </c>
      <c r="O693" s="242">
        <f t="shared" si="137"/>
        <v>0</v>
      </c>
      <c r="P693" s="242">
        <f t="shared" si="137"/>
        <v>432922.09</v>
      </c>
      <c r="Q693" s="242">
        <f t="shared" si="137"/>
        <v>0</v>
      </c>
      <c r="R693" s="242">
        <f t="shared" si="137"/>
        <v>0</v>
      </c>
      <c r="S693" s="242">
        <f t="shared" si="137"/>
        <v>7546681.2000000002</v>
      </c>
      <c r="T693" s="242">
        <f t="shared" si="137"/>
        <v>0</v>
      </c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4"/>
      <c r="AG693" s="244"/>
      <c r="AH693" s="244"/>
      <c r="AI693" s="244"/>
      <c r="AJ693" s="244"/>
      <c r="AK693" s="244"/>
      <c r="AL693" s="244"/>
      <c r="AM693" s="244"/>
      <c r="AN693" s="244"/>
      <c r="AO693" s="244"/>
      <c r="AP693" s="244"/>
      <c r="AQ693" s="244"/>
    </row>
    <row r="694" spans="1:43" s="48" customFormat="1" ht="21" customHeight="1" x14ac:dyDescent="0.25">
      <c r="A694" s="245">
        <v>1</v>
      </c>
      <c r="B694" s="246" t="s">
        <v>1433</v>
      </c>
      <c r="C694" s="247">
        <f t="shared" ref="C694:C696" si="138">D694+K694+L694+M694+N694+O694+P694+Q694+R694+S694+T694</f>
        <v>284783.58</v>
      </c>
      <c r="D694" s="247">
        <f t="shared" ref="D694:D696" si="139">SUM(E694:I694)</f>
        <v>0</v>
      </c>
      <c r="E694" s="247">
        <v>0</v>
      </c>
      <c r="F694" s="247">
        <v>0</v>
      </c>
      <c r="G694" s="247">
        <v>0</v>
      </c>
      <c r="H694" s="247">
        <v>0</v>
      </c>
      <c r="I694" s="247">
        <v>0</v>
      </c>
      <c r="J694" s="249">
        <v>0</v>
      </c>
      <c r="K694" s="247">
        <v>0</v>
      </c>
      <c r="L694" s="247">
        <v>0</v>
      </c>
      <c r="M694" s="247">
        <v>0</v>
      </c>
      <c r="N694" s="247">
        <v>0</v>
      </c>
      <c r="O694" s="247">
        <v>0</v>
      </c>
      <c r="P694" s="247">
        <v>284783.58</v>
      </c>
      <c r="Q694" s="247">
        <v>0</v>
      </c>
      <c r="R694" s="247">
        <v>0</v>
      </c>
      <c r="S694" s="247">
        <v>0</v>
      </c>
      <c r="T694" s="247">
        <v>0</v>
      </c>
      <c r="U694" s="250"/>
      <c r="V694" s="250"/>
      <c r="W694" s="250"/>
      <c r="X694" s="250"/>
      <c r="Y694" s="250"/>
      <c r="Z694" s="250"/>
      <c r="AA694" s="250"/>
      <c r="AB694" s="250"/>
      <c r="AC694" s="250"/>
      <c r="AD694" s="250"/>
      <c r="AE694" s="250"/>
      <c r="AF694" s="250"/>
      <c r="AG694" s="250"/>
      <c r="AH694" s="250"/>
      <c r="AI694" s="250"/>
      <c r="AJ694" s="250"/>
      <c r="AK694" s="250"/>
      <c r="AL694" s="250"/>
      <c r="AM694" s="250"/>
      <c r="AN694" s="250"/>
      <c r="AO694" s="250"/>
      <c r="AP694" s="250"/>
      <c r="AQ694" s="250"/>
    </row>
    <row r="695" spans="1:43" s="48" customFormat="1" ht="22.5" customHeight="1" x14ac:dyDescent="0.25">
      <c r="A695" s="245">
        <v>2</v>
      </c>
      <c r="B695" s="246" t="s">
        <v>717</v>
      </c>
      <c r="C695" s="247">
        <f t="shared" si="138"/>
        <v>7546681.2000000002</v>
      </c>
      <c r="D695" s="247">
        <f t="shared" si="139"/>
        <v>0</v>
      </c>
      <c r="E695" s="247">
        <v>0</v>
      </c>
      <c r="F695" s="247">
        <v>0</v>
      </c>
      <c r="G695" s="247">
        <v>0</v>
      </c>
      <c r="H695" s="247">
        <v>0</v>
      </c>
      <c r="I695" s="247">
        <v>0</v>
      </c>
      <c r="J695" s="249">
        <v>0</v>
      </c>
      <c r="K695" s="247">
        <v>0</v>
      </c>
      <c r="L695" s="247">
        <v>0</v>
      </c>
      <c r="M695" s="247">
        <v>0</v>
      </c>
      <c r="N695" s="247">
        <v>0</v>
      </c>
      <c r="O695" s="247">
        <v>0</v>
      </c>
      <c r="P695" s="247">
        <v>0</v>
      </c>
      <c r="Q695" s="247">
        <v>0</v>
      </c>
      <c r="R695" s="247">
        <v>0</v>
      </c>
      <c r="S695" s="247">
        <v>7546681.2000000002</v>
      </c>
      <c r="T695" s="247">
        <v>0</v>
      </c>
      <c r="U695" s="250"/>
      <c r="V695" s="250"/>
      <c r="W695" s="250"/>
      <c r="X695" s="250"/>
      <c r="Y695" s="250"/>
      <c r="Z695" s="250"/>
      <c r="AA695" s="250"/>
      <c r="AB695" s="250"/>
      <c r="AC695" s="250"/>
      <c r="AD695" s="250"/>
      <c r="AE695" s="250"/>
      <c r="AF695" s="250"/>
      <c r="AG695" s="250"/>
      <c r="AH695" s="250"/>
      <c r="AI695" s="250"/>
      <c r="AJ695" s="250"/>
      <c r="AK695" s="250"/>
      <c r="AL695" s="250"/>
      <c r="AM695" s="250"/>
      <c r="AN695" s="250"/>
      <c r="AO695" s="250"/>
      <c r="AP695" s="250"/>
      <c r="AQ695" s="250"/>
    </row>
    <row r="696" spans="1:43" s="48" customFormat="1" ht="21" customHeight="1" x14ac:dyDescent="0.25">
      <c r="A696" s="245">
        <v>3</v>
      </c>
      <c r="B696" s="246" t="s">
        <v>1434</v>
      </c>
      <c r="C696" s="247">
        <f t="shared" si="138"/>
        <v>148138.51</v>
      </c>
      <c r="D696" s="247">
        <f t="shared" si="139"/>
        <v>0</v>
      </c>
      <c r="E696" s="247">
        <v>0</v>
      </c>
      <c r="F696" s="247">
        <v>0</v>
      </c>
      <c r="G696" s="247">
        <v>0</v>
      </c>
      <c r="H696" s="247">
        <v>0</v>
      </c>
      <c r="I696" s="247">
        <v>0</v>
      </c>
      <c r="J696" s="249">
        <v>0</v>
      </c>
      <c r="K696" s="247">
        <v>0</v>
      </c>
      <c r="L696" s="247">
        <v>0</v>
      </c>
      <c r="M696" s="247">
        <v>0</v>
      </c>
      <c r="N696" s="247">
        <v>0</v>
      </c>
      <c r="O696" s="247">
        <v>0</v>
      </c>
      <c r="P696" s="247">
        <v>148138.51</v>
      </c>
      <c r="Q696" s="247">
        <v>0</v>
      </c>
      <c r="R696" s="247">
        <v>0</v>
      </c>
      <c r="S696" s="247">
        <v>0</v>
      </c>
      <c r="T696" s="247">
        <v>0</v>
      </c>
      <c r="U696" s="250"/>
      <c r="V696" s="250"/>
      <c r="W696" s="250"/>
      <c r="X696" s="250"/>
      <c r="Y696" s="250"/>
      <c r="Z696" s="250"/>
      <c r="AA696" s="250"/>
      <c r="AB696" s="250"/>
      <c r="AC696" s="250"/>
      <c r="AD696" s="250"/>
      <c r="AE696" s="250"/>
      <c r="AF696" s="250"/>
      <c r="AG696" s="250"/>
      <c r="AH696" s="250"/>
      <c r="AI696" s="250"/>
      <c r="AJ696" s="250"/>
      <c r="AK696" s="250"/>
      <c r="AL696" s="250"/>
      <c r="AM696" s="250"/>
      <c r="AN696" s="250"/>
      <c r="AO696" s="250"/>
      <c r="AP696" s="250"/>
      <c r="AQ696" s="250"/>
    </row>
    <row r="697" spans="1:43" s="40" customFormat="1" ht="33" customHeight="1" x14ac:dyDescent="0.25">
      <c r="A697" s="344" t="s">
        <v>307</v>
      </c>
      <c r="B697" s="344"/>
      <c r="C697" s="242">
        <f>SUM(C698:C710)</f>
        <v>24882907.670000002</v>
      </c>
      <c r="D697" s="242">
        <f t="shared" ref="D697:T697" si="140">SUM(D698:D710)</f>
        <v>7541462.3499999996</v>
      </c>
      <c r="E697" s="242">
        <f t="shared" si="140"/>
        <v>1335145.2</v>
      </c>
      <c r="F697" s="242">
        <f t="shared" si="140"/>
        <v>3191247.9699999997</v>
      </c>
      <c r="G697" s="242">
        <f t="shared" si="140"/>
        <v>0</v>
      </c>
      <c r="H697" s="242">
        <f t="shared" si="140"/>
        <v>430113.6</v>
      </c>
      <c r="I697" s="242">
        <f t="shared" si="140"/>
        <v>2584955.58</v>
      </c>
      <c r="J697" s="243">
        <f t="shared" si="140"/>
        <v>0</v>
      </c>
      <c r="K697" s="242">
        <f t="shared" si="140"/>
        <v>0</v>
      </c>
      <c r="L697" s="242">
        <f t="shared" si="140"/>
        <v>14633147.33</v>
      </c>
      <c r="M697" s="242">
        <f t="shared" si="140"/>
        <v>0</v>
      </c>
      <c r="N697" s="242">
        <f t="shared" si="140"/>
        <v>2299063.2000000002</v>
      </c>
      <c r="O697" s="242">
        <f t="shared" si="140"/>
        <v>0</v>
      </c>
      <c r="P697" s="242">
        <f t="shared" si="140"/>
        <v>409234.79000000004</v>
      </c>
      <c r="Q697" s="242">
        <f t="shared" si="140"/>
        <v>0</v>
      </c>
      <c r="R697" s="242">
        <f t="shared" si="140"/>
        <v>0</v>
      </c>
      <c r="S697" s="242">
        <f t="shared" si="140"/>
        <v>0</v>
      </c>
      <c r="T697" s="242">
        <f t="shared" si="140"/>
        <v>0</v>
      </c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4"/>
      <c r="AG697" s="244"/>
      <c r="AH697" s="244"/>
      <c r="AI697" s="244"/>
      <c r="AJ697" s="244"/>
      <c r="AK697" s="244"/>
      <c r="AL697" s="244"/>
      <c r="AM697" s="244"/>
      <c r="AN697" s="244"/>
      <c r="AO697" s="244"/>
      <c r="AP697" s="244"/>
      <c r="AQ697" s="244"/>
    </row>
    <row r="698" spans="1:43" s="48" customFormat="1" ht="22.5" customHeight="1" x14ac:dyDescent="0.25">
      <c r="A698" s="245">
        <v>1</v>
      </c>
      <c r="B698" s="246" t="s">
        <v>719</v>
      </c>
      <c r="C698" s="247">
        <f t="shared" ref="C698:C699" si="141">D698+K698+L698+M698+N698+O698+P698+Q698+R698+S698+T698</f>
        <v>2299063.2000000002</v>
      </c>
      <c r="D698" s="247">
        <f t="shared" ref="D698:D699" si="142">SUM(E698:I698)</f>
        <v>0</v>
      </c>
      <c r="E698" s="247">
        <v>0</v>
      </c>
      <c r="F698" s="247">
        <v>0</v>
      </c>
      <c r="G698" s="247">
        <v>0</v>
      </c>
      <c r="H698" s="247">
        <v>0</v>
      </c>
      <c r="I698" s="247">
        <v>0</v>
      </c>
      <c r="J698" s="249">
        <v>0</v>
      </c>
      <c r="K698" s="247">
        <v>0</v>
      </c>
      <c r="L698" s="247">
        <v>0</v>
      </c>
      <c r="M698" s="247">
        <v>0</v>
      </c>
      <c r="N698" s="247">
        <v>2299063.2000000002</v>
      </c>
      <c r="O698" s="247">
        <v>0</v>
      </c>
      <c r="P698" s="247">
        <v>0</v>
      </c>
      <c r="Q698" s="247">
        <v>0</v>
      </c>
      <c r="R698" s="247">
        <v>0</v>
      </c>
      <c r="S698" s="247">
        <v>0</v>
      </c>
      <c r="T698" s="247">
        <v>0</v>
      </c>
      <c r="U698" s="250"/>
      <c r="V698" s="250"/>
      <c r="W698" s="250"/>
      <c r="X698" s="250"/>
      <c r="Y698" s="250"/>
      <c r="Z698" s="250"/>
      <c r="AA698" s="250"/>
      <c r="AB698" s="250"/>
      <c r="AC698" s="250"/>
      <c r="AD698" s="250"/>
      <c r="AE698" s="250"/>
      <c r="AF698" s="250"/>
      <c r="AG698" s="250"/>
      <c r="AH698" s="250"/>
      <c r="AI698" s="250"/>
      <c r="AJ698" s="250"/>
      <c r="AK698" s="250"/>
      <c r="AL698" s="250"/>
      <c r="AM698" s="250"/>
      <c r="AN698" s="250"/>
      <c r="AO698" s="250"/>
      <c r="AP698" s="250"/>
      <c r="AQ698" s="250"/>
    </row>
    <row r="699" spans="1:43" s="48" customFormat="1" ht="20.25" customHeight="1" x14ac:dyDescent="0.25">
      <c r="A699" s="245">
        <v>2</v>
      </c>
      <c r="B699" s="246" t="s">
        <v>1435</v>
      </c>
      <c r="C699" s="247">
        <f t="shared" si="141"/>
        <v>208603.53</v>
      </c>
      <c r="D699" s="247">
        <f t="shared" si="142"/>
        <v>0</v>
      </c>
      <c r="E699" s="247">
        <v>0</v>
      </c>
      <c r="F699" s="247">
        <v>0</v>
      </c>
      <c r="G699" s="247">
        <v>0</v>
      </c>
      <c r="H699" s="247">
        <v>0</v>
      </c>
      <c r="I699" s="247">
        <v>0</v>
      </c>
      <c r="J699" s="249">
        <v>0</v>
      </c>
      <c r="K699" s="247">
        <v>0</v>
      </c>
      <c r="L699" s="247">
        <v>0</v>
      </c>
      <c r="M699" s="247">
        <v>0</v>
      </c>
      <c r="N699" s="247">
        <v>0</v>
      </c>
      <c r="O699" s="247">
        <v>0</v>
      </c>
      <c r="P699" s="247">
        <v>208603.53</v>
      </c>
      <c r="Q699" s="247">
        <v>0</v>
      </c>
      <c r="R699" s="247">
        <v>0</v>
      </c>
      <c r="S699" s="247">
        <v>0</v>
      </c>
      <c r="T699" s="247">
        <v>0</v>
      </c>
      <c r="U699" s="250"/>
      <c r="V699" s="250"/>
      <c r="W699" s="250"/>
      <c r="X699" s="250"/>
      <c r="Y699" s="250"/>
      <c r="Z699" s="250"/>
      <c r="AA699" s="250"/>
      <c r="AB699" s="250"/>
      <c r="AC699" s="250"/>
      <c r="AD699" s="250"/>
      <c r="AE699" s="250"/>
      <c r="AF699" s="250"/>
      <c r="AG699" s="250"/>
      <c r="AH699" s="250"/>
      <c r="AI699" s="250"/>
      <c r="AJ699" s="250"/>
      <c r="AK699" s="250"/>
      <c r="AL699" s="250"/>
      <c r="AM699" s="250"/>
      <c r="AN699" s="250"/>
      <c r="AO699" s="250"/>
      <c r="AP699" s="250"/>
      <c r="AQ699" s="250"/>
    </row>
    <row r="700" spans="1:43" s="48" customFormat="1" ht="22.5" customHeight="1" x14ac:dyDescent="0.25">
      <c r="A700" s="245">
        <v>3</v>
      </c>
      <c r="B700" s="246" t="s">
        <v>721</v>
      </c>
      <c r="C700" s="247">
        <f t="shared" si="133"/>
        <v>1074490.3799999999</v>
      </c>
      <c r="D700" s="247">
        <f t="shared" si="134"/>
        <v>1074490.3799999999</v>
      </c>
      <c r="E700" s="247">
        <v>0</v>
      </c>
      <c r="F700" s="247">
        <v>0</v>
      </c>
      <c r="G700" s="247">
        <v>0</v>
      </c>
      <c r="H700" s="247">
        <v>0</v>
      </c>
      <c r="I700" s="247">
        <v>1074490.3799999999</v>
      </c>
      <c r="J700" s="249">
        <v>0</v>
      </c>
      <c r="K700" s="247">
        <v>0</v>
      </c>
      <c r="L700" s="247">
        <v>0</v>
      </c>
      <c r="M700" s="247">
        <v>0</v>
      </c>
      <c r="N700" s="247">
        <v>0</v>
      </c>
      <c r="O700" s="247">
        <v>0</v>
      </c>
      <c r="P700" s="247">
        <v>0</v>
      </c>
      <c r="Q700" s="247">
        <v>0</v>
      </c>
      <c r="R700" s="247">
        <v>0</v>
      </c>
      <c r="S700" s="247">
        <v>0</v>
      </c>
      <c r="T700" s="247">
        <v>0</v>
      </c>
      <c r="U700" s="250"/>
      <c r="V700" s="250"/>
      <c r="W700" s="250"/>
      <c r="X700" s="250"/>
      <c r="Y700" s="250"/>
      <c r="Z700" s="250"/>
      <c r="AA700" s="250"/>
      <c r="AB700" s="250"/>
      <c r="AC700" s="250"/>
      <c r="AD700" s="250"/>
      <c r="AE700" s="250"/>
      <c r="AF700" s="250"/>
      <c r="AG700" s="250"/>
      <c r="AH700" s="250"/>
      <c r="AI700" s="250"/>
      <c r="AJ700" s="250"/>
      <c r="AK700" s="250"/>
      <c r="AL700" s="250"/>
      <c r="AM700" s="250"/>
      <c r="AN700" s="250"/>
      <c r="AO700" s="250"/>
      <c r="AP700" s="250"/>
      <c r="AQ700" s="250"/>
    </row>
    <row r="701" spans="1:43" s="48" customFormat="1" ht="30" customHeight="1" x14ac:dyDescent="0.25">
      <c r="A701" s="245">
        <v>4</v>
      </c>
      <c r="B701" s="246" t="s">
        <v>722</v>
      </c>
      <c r="C701" s="247">
        <f t="shared" si="133"/>
        <v>2490865.42</v>
      </c>
      <c r="D701" s="247">
        <f t="shared" si="134"/>
        <v>0</v>
      </c>
      <c r="E701" s="247">
        <v>0</v>
      </c>
      <c r="F701" s="247">
        <v>0</v>
      </c>
      <c r="G701" s="247">
        <v>0</v>
      </c>
      <c r="H701" s="247">
        <v>0</v>
      </c>
      <c r="I701" s="247">
        <v>0</v>
      </c>
      <c r="J701" s="249">
        <v>0</v>
      </c>
      <c r="K701" s="247">
        <v>0</v>
      </c>
      <c r="L701" s="247">
        <v>2490865.42</v>
      </c>
      <c r="M701" s="247">
        <v>0</v>
      </c>
      <c r="N701" s="247">
        <v>0</v>
      </c>
      <c r="O701" s="247">
        <v>0</v>
      </c>
      <c r="P701" s="247">
        <v>0</v>
      </c>
      <c r="Q701" s="247">
        <v>0</v>
      </c>
      <c r="R701" s="247">
        <v>0</v>
      </c>
      <c r="S701" s="247">
        <v>0</v>
      </c>
      <c r="T701" s="247">
        <v>0</v>
      </c>
      <c r="U701" s="250"/>
      <c r="V701" s="250"/>
      <c r="W701" s="250"/>
      <c r="X701" s="250"/>
      <c r="Y701" s="250"/>
      <c r="Z701" s="250"/>
      <c r="AA701" s="250"/>
      <c r="AB701" s="250"/>
      <c r="AC701" s="250"/>
      <c r="AD701" s="250"/>
      <c r="AE701" s="250"/>
      <c r="AF701" s="250"/>
      <c r="AG701" s="250"/>
      <c r="AH701" s="250"/>
      <c r="AI701" s="250"/>
      <c r="AJ701" s="250"/>
      <c r="AK701" s="250"/>
      <c r="AL701" s="250"/>
      <c r="AM701" s="250"/>
      <c r="AN701" s="250"/>
      <c r="AO701" s="250"/>
      <c r="AP701" s="250"/>
      <c r="AQ701" s="250"/>
    </row>
    <row r="702" spans="1:43" s="48" customFormat="1" ht="22.5" customHeight="1" x14ac:dyDescent="0.25">
      <c r="A702" s="245">
        <v>5</v>
      </c>
      <c r="B702" s="246" t="s">
        <v>724</v>
      </c>
      <c r="C702" s="247">
        <f t="shared" si="133"/>
        <v>2698114.65</v>
      </c>
      <c r="D702" s="247">
        <f t="shared" si="134"/>
        <v>0</v>
      </c>
      <c r="E702" s="247">
        <v>0</v>
      </c>
      <c r="F702" s="247">
        <v>0</v>
      </c>
      <c r="G702" s="247">
        <v>0</v>
      </c>
      <c r="H702" s="247">
        <v>0</v>
      </c>
      <c r="I702" s="247">
        <v>0</v>
      </c>
      <c r="J702" s="249">
        <v>0</v>
      </c>
      <c r="K702" s="247">
        <v>0</v>
      </c>
      <c r="L702" s="247">
        <v>2698114.65</v>
      </c>
      <c r="M702" s="247">
        <v>0</v>
      </c>
      <c r="N702" s="247">
        <v>0</v>
      </c>
      <c r="O702" s="247">
        <v>0</v>
      </c>
      <c r="P702" s="247">
        <v>0</v>
      </c>
      <c r="Q702" s="247">
        <v>0</v>
      </c>
      <c r="R702" s="247">
        <v>0</v>
      </c>
      <c r="S702" s="247">
        <v>0</v>
      </c>
      <c r="T702" s="247">
        <v>0</v>
      </c>
      <c r="U702" s="250"/>
      <c r="V702" s="250"/>
      <c r="W702" s="250"/>
      <c r="X702" s="250"/>
      <c r="Y702" s="250"/>
      <c r="Z702" s="250"/>
      <c r="AA702" s="250"/>
      <c r="AB702" s="250"/>
      <c r="AC702" s="250"/>
      <c r="AD702" s="250"/>
      <c r="AE702" s="250"/>
      <c r="AF702" s="250"/>
      <c r="AG702" s="250"/>
      <c r="AH702" s="250"/>
      <c r="AI702" s="250"/>
      <c r="AJ702" s="250"/>
      <c r="AK702" s="250"/>
      <c r="AL702" s="250"/>
      <c r="AM702" s="250"/>
      <c r="AN702" s="250"/>
      <c r="AO702" s="250"/>
      <c r="AP702" s="250"/>
      <c r="AQ702" s="250"/>
    </row>
    <row r="703" spans="1:43" s="48" customFormat="1" ht="22.5" customHeight="1" x14ac:dyDescent="0.25">
      <c r="A703" s="245">
        <v>6</v>
      </c>
      <c r="B703" s="246" t="s">
        <v>726</v>
      </c>
      <c r="C703" s="247">
        <f t="shared" si="133"/>
        <v>6072193.9699999997</v>
      </c>
      <c r="D703" s="247">
        <f t="shared" si="134"/>
        <v>0</v>
      </c>
      <c r="E703" s="247">
        <v>0</v>
      </c>
      <c r="F703" s="247">
        <v>0</v>
      </c>
      <c r="G703" s="247">
        <v>0</v>
      </c>
      <c r="H703" s="247">
        <v>0</v>
      </c>
      <c r="I703" s="247">
        <v>0</v>
      </c>
      <c r="J703" s="249">
        <v>0</v>
      </c>
      <c r="K703" s="247">
        <v>0</v>
      </c>
      <c r="L703" s="247">
        <v>6072193.9699999997</v>
      </c>
      <c r="M703" s="247">
        <v>0</v>
      </c>
      <c r="N703" s="247">
        <v>0</v>
      </c>
      <c r="O703" s="247">
        <v>0</v>
      </c>
      <c r="P703" s="247">
        <v>0</v>
      </c>
      <c r="Q703" s="247">
        <v>0</v>
      </c>
      <c r="R703" s="247">
        <v>0</v>
      </c>
      <c r="S703" s="247">
        <v>0</v>
      </c>
      <c r="T703" s="247">
        <v>0</v>
      </c>
      <c r="U703" s="250"/>
      <c r="V703" s="250"/>
      <c r="W703" s="250"/>
      <c r="X703" s="250"/>
      <c r="Y703" s="250"/>
      <c r="Z703" s="250"/>
      <c r="AA703" s="250"/>
      <c r="AB703" s="250"/>
      <c r="AC703" s="250"/>
      <c r="AD703" s="250"/>
      <c r="AE703" s="250"/>
      <c r="AF703" s="250"/>
      <c r="AG703" s="250"/>
      <c r="AH703" s="250"/>
      <c r="AI703" s="250"/>
      <c r="AJ703" s="250"/>
      <c r="AK703" s="250"/>
      <c r="AL703" s="250"/>
      <c r="AM703" s="250"/>
      <c r="AN703" s="250"/>
      <c r="AO703" s="250"/>
      <c r="AP703" s="250"/>
      <c r="AQ703" s="250"/>
    </row>
    <row r="704" spans="1:43" s="48" customFormat="1" ht="20.25" customHeight="1" x14ac:dyDescent="0.25">
      <c r="A704" s="245">
        <v>7</v>
      </c>
      <c r="B704" s="246" t="s">
        <v>727</v>
      </c>
      <c r="C704" s="247">
        <f t="shared" si="133"/>
        <v>1728931.15</v>
      </c>
      <c r="D704" s="247">
        <f t="shared" si="134"/>
        <v>0</v>
      </c>
      <c r="E704" s="247">
        <v>0</v>
      </c>
      <c r="F704" s="247">
        <v>0</v>
      </c>
      <c r="G704" s="247">
        <v>0</v>
      </c>
      <c r="H704" s="247">
        <v>0</v>
      </c>
      <c r="I704" s="247">
        <v>0</v>
      </c>
      <c r="J704" s="249">
        <v>0</v>
      </c>
      <c r="K704" s="247">
        <v>0</v>
      </c>
      <c r="L704" s="247">
        <v>1728931.15</v>
      </c>
      <c r="M704" s="247">
        <v>0</v>
      </c>
      <c r="N704" s="247">
        <v>0</v>
      </c>
      <c r="O704" s="247">
        <v>0</v>
      </c>
      <c r="P704" s="247">
        <v>0</v>
      </c>
      <c r="Q704" s="247">
        <v>0</v>
      </c>
      <c r="R704" s="247">
        <v>0</v>
      </c>
      <c r="S704" s="247">
        <v>0</v>
      </c>
      <c r="T704" s="247">
        <v>0</v>
      </c>
      <c r="U704" s="250"/>
      <c r="V704" s="250"/>
      <c r="W704" s="250"/>
      <c r="X704" s="250"/>
      <c r="Y704" s="250"/>
      <c r="Z704" s="250"/>
      <c r="AA704" s="250"/>
      <c r="AB704" s="250"/>
      <c r="AC704" s="250"/>
      <c r="AD704" s="250"/>
      <c r="AE704" s="250"/>
      <c r="AF704" s="250"/>
      <c r="AG704" s="250"/>
      <c r="AH704" s="250"/>
      <c r="AI704" s="250"/>
      <c r="AJ704" s="250"/>
      <c r="AK704" s="250"/>
      <c r="AL704" s="250"/>
      <c r="AM704" s="250"/>
      <c r="AN704" s="250"/>
      <c r="AO704" s="250"/>
      <c r="AP704" s="250"/>
      <c r="AQ704" s="250"/>
    </row>
    <row r="705" spans="1:43" s="48" customFormat="1" ht="22.5" customHeight="1" x14ac:dyDescent="0.25">
      <c r="A705" s="245">
        <v>8</v>
      </c>
      <c r="B705" s="246" t="s">
        <v>729</v>
      </c>
      <c r="C705" s="247">
        <f t="shared" si="133"/>
        <v>1954506.77</v>
      </c>
      <c r="D705" s="247">
        <f t="shared" si="134"/>
        <v>1954506.77</v>
      </c>
      <c r="E705" s="247">
        <v>0</v>
      </c>
      <c r="F705" s="247">
        <v>1571897.57</v>
      </c>
      <c r="G705" s="247">
        <v>0</v>
      </c>
      <c r="H705" s="247">
        <v>138878.39999999999</v>
      </c>
      <c r="I705" s="247">
        <v>243730.8</v>
      </c>
      <c r="J705" s="249">
        <v>0</v>
      </c>
      <c r="K705" s="247">
        <v>0</v>
      </c>
      <c r="L705" s="247">
        <v>0</v>
      </c>
      <c r="M705" s="247">
        <v>0</v>
      </c>
      <c r="N705" s="247">
        <v>0</v>
      </c>
      <c r="O705" s="247">
        <v>0</v>
      </c>
      <c r="P705" s="247">
        <v>0</v>
      </c>
      <c r="Q705" s="247">
        <v>0</v>
      </c>
      <c r="R705" s="247">
        <v>0</v>
      </c>
      <c r="S705" s="247">
        <v>0</v>
      </c>
      <c r="T705" s="247">
        <v>0</v>
      </c>
      <c r="U705" s="250"/>
      <c r="V705" s="250"/>
      <c r="W705" s="250"/>
      <c r="X705" s="250"/>
      <c r="Y705" s="250"/>
      <c r="Z705" s="250"/>
      <c r="AA705" s="250"/>
      <c r="AB705" s="250"/>
      <c r="AC705" s="250"/>
      <c r="AD705" s="250"/>
      <c r="AE705" s="250"/>
      <c r="AF705" s="250"/>
      <c r="AG705" s="250"/>
      <c r="AH705" s="250"/>
      <c r="AI705" s="250"/>
      <c r="AJ705" s="250"/>
      <c r="AK705" s="250"/>
      <c r="AL705" s="250"/>
      <c r="AM705" s="250"/>
      <c r="AN705" s="250"/>
      <c r="AO705" s="250"/>
      <c r="AP705" s="250"/>
      <c r="AQ705" s="250"/>
    </row>
    <row r="706" spans="1:43" s="48" customFormat="1" ht="22.5" customHeight="1" x14ac:dyDescent="0.25">
      <c r="A706" s="245">
        <v>9</v>
      </c>
      <c r="B706" s="246" t="s">
        <v>1436</v>
      </c>
      <c r="C706" s="247">
        <f t="shared" si="133"/>
        <v>2328387.1999999997</v>
      </c>
      <c r="D706" s="247">
        <f t="shared" si="134"/>
        <v>2328387.1999999997</v>
      </c>
      <c r="E706" s="247">
        <v>0</v>
      </c>
      <c r="F706" s="247">
        <v>1619350.4</v>
      </c>
      <c r="G706" s="247">
        <v>0</v>
      </c>
      <c r="H706" s="247">
        <v>138878.39999999999</v>
      </c>
      <c r="I706" s="247">
        <v>570158.4</v>
      </c>
      <c r="J706" s="249">
        <v>0</v>
      </c>
      <c r="K706" s="247">
        <v>0</v>
      </c>
      <c r="L706" s="247">
        <v>0</v>
      </c>
      <c r="M706" s="247">
        <v>0</v>
      </c>
      <c r="N706" s="247">
        <v>0</v>
      </c>
      <c r="O706" s="247">
        <v>0</v>
      </c>
      <c r="P706" s="247">
        <v>0</v>
      </c>
      <c r="Q706" s="247">
        <v>0</v>
      </c>
      <c r="R706" s="247">
        <v>0</v>
      </c>
      <c r="S706" s="247">
        <v>0</v>
      </c>
      <c r="T706" s="247">
        <v>0</v>
      </c>
      <c r="U706" s="250"/>
      <c r="V706" s="250"/>
      <c r="W706" s="250"/>
      <c r="X706" s="250"/>
      <c r="Y706" s="250"/>
      <c r="Z706" s="250"/>
      <c r="AA706" s="250"/>
      <c r="AB706" s="250"/>
      <c r="AC706" s="250"/>
      <c r="AD706" s="250"/>
      <c r="AE706" s="250"/>
      <c r="AF706" s="250"/>
      <c r="AG706" s="250"/>
      <c r="AH706" s="250"/>
      <c r="AI706" s="250"/>
      <c r="AJ706" s="250"/>
      <c r="AK706" s="250"/>
      <c r="AL706" s="250"/>
      <c r="AM706" s="250"/>
      <c r="AN706" s="250"/>
      <c r="AO706" s="250"/>
      <c r="AP706" s="250"/>
      <c r="AQ706" s="250"/>
    </row>
    <row r="707" spans="1:43" s="48" customFormat="1" ht="20.25" customHeight="1" x14ac:dyDescent="0.25">
      <c r="A707" s="245">
        <v>10</v>
      </c>
      <c r="B707" s="246" t="s">
        <v>731</v>
      </c>
      <c r="C707" s="247">
        <f t="shared" si="133"/>
        <v>1643042.14</v>
      </c>
      <c r="D707" s="247">
        <f t="shared" si="134"/>
        <v>0</v>
      </c>
      <c r="E707" s="247">
        <v>0</v>
      </c>
      <c r="F707" s="247">
        <v>0</v>
      </c>
      <c r="G707" s="247">
        <v>0</v>
      </c>
      <c r="H707" s="247">
        <v>0</v>
      </c>
      <c r="I707" s="247">
        <v>0</v>
      </c>
      <c r="J707" s="249">
        <v>0</v>
      </c>
      <c r="K707" s="247">
        <v>0</v>
      </c>
      <c r="L707" s="247">
        <v>1643042.14</v>
      </c>
      <c r="M707" s="247">
        <v>0</v>
      </c>
      <c r="N707" s="247">
        <v>0</v>
      </c>
      <c r="O707" s="247">
        <v>0</v>
      </c>
      <c r="P707" s="247">
        <v>0</v>
      </c>
      <c r="Q707" s="247">
        <v>0</v>
      </c>
      <c r="R707" s="247">
        <v>0</v>
      </c>
      <c r="S707" s="247">
        <v>0</v>
      </c>
      <c r="T707" s="247">
        <v>0</v>
      </c>
      <c r="U707" s="250"/>
      <c r="V707" s="250"/>
      <c r="W707" s="250"/>
      <c r="X707" s="250"/>
      <c r="Y707" s="250"/>
      <c r="Z707" s="250"/>
      <c r="AA707" s="250"/>
      <c r="AB707" s="250"/>
      <c r="AC707" s="250"/>
      <c r="AD707" s="250"/>
      <c r="AE707" s="250"/>
      <c r="AF707" s="250"/>
      <c r="AG707" s="250"/>
      <c r="AH707" s="250"/>
      <c r="AI707" s="250"/>
      <c r="AJ707" s="250"/>
      <c r="AK707" s="250"/>
      <c r="AL707" s="250"/>
      <c r="AM707" s="250"/>
      <c r="AN707" s="250"/>
      <c r="AO707" s="250"/>
      <c r="AP707" s="250"/>
      <c r="AQ707" s="250"/>
    </row>
    <row r="708" spans="1:43" s="48" customFormat="1" ht="22.5" customHeight="1" x14ac:dyDescent="0.25">
      <c r="A708" s="245">
        <v>11</v>
      </c>
      <c r="B708" s="246" t="s">
        <v>1437</v>
      </c>
      <c r="C708" s="247">
        <f t="shared" si="133"/>
        <v>1075595.6600000001</v>
      </c>
      <c r="D708" s="247">
        <f t="shared" si="134"/>
        <v>874964.4</v>
      </c>
      <c r="E708" s="247">
        <v>874964.4</v>
      </c>
      <c r="F708" s="247">
        <v>0</v>
      </c>
      <c r="G708" s="247">
        <v>0</v>
      </c>
      <c r="H708" s="247">
        <v>0</v>
      </c>
      <c r="I708" s="247">
        <v>0</v>
      </c>
      <c r="J708" s="249">
        <v>0</v>
      </c>
      <c r="K708" s="247">
        <v>0</v>
      </c>
      <c r="L708" s="247">
        <v>0</v>
      </c>
      <c r="M708" s="247">
        <v>0</v>
      </c>
      <c r="N708" s="247">
        <v>0</v>
      </c>
      <c r="O708" s="247">
        <v>0</v>
      </c>
      <c r="P708" s="247">
        <v>200631.26</v>
      </c>
      <c r="Q708" s="247">
        <v>0</v>
      </c>
      <c r="R708" s="247">
        <v>0</v>
      </c>
      <c r="S708" s="247">
        <v>0</v>
      </c>
      <c r="T708" s="247">
        <v>0</v>
      </c>
      <c r="U708" s="250"/>
      <c r="V708" s="250"/>
      <c r="W708" s="250"/>
      <c r="X708" s="250"/>
      <c r="Y708" s="250"/>
      <c r="Z708" s="250"/>
      <c r="AA708" s="250"/>
      <c r="AB708" s="250"/>
      <c r="AC708" s="250"/>
      <c r="AD708" s="250"/>
      <c r="AE708" s="250"/>
      <c r="AF708" s="250"/>
      <c r="AG708" s="250"/>
      <c r="AH708" s="250"/>
      <c r="AI708" s="250"/>
      <c r="AJ708" s="250"/>
      <c r="AK708" s="250"/>
      <c r="AL708" s="250"/>
      <c r="AM708" s="250"/>
      <c r="AN708" s="250"/>
      <c r="AO708" s="250"/>
      <c r="AP708" s="250"/>
      <c r="AQ708" s="250"/>
    </row>
    <row r="709" spans="1:43" s="48" customFormat="1" ht="22.5" customHeight="1" x14ac:dyDescent="0.25">
      <c r="A709" s="245">
        <v>12</v>
      </c>
      <c r="B709" s="246" t="s">
        <v>733</v>
      </c>
      <c r="C709" s="247">
        <f t="shared" si="133"/>
        <v>848932.8</v>
      </c>
      <c r="D709" s="247">
        <f t="shared" si="134"/>
        <v>848932.8</v>
      </c>
      <c r="E709" s="247">
        <v>0</v>
      </c>
      <c r="F709" s="247">
        <v>0</v>
      </c>
      <c r="G709" s="247">
        <v>0</v>
      </c>
      <c r="H709" s="247">
        <v>152356.79999999999</v>
      </c>
      <c r="I709" s="247">
        <v>696576</v>
      </c>
      <c r="J709" s="249">
        <v>0</v>
      </c>
      <c r="K709" s="247">
        <v>0</v>
      </c>
      <c r="L709" s="247">
        <v>0</v>
      </c>
      <c r="M709" s="247">
        <v>0</v>
      </c>
      <c r="N709" s="247">
        <v>0</v>
      </c>
      <c r="O709" s="247">
        <v>0</v>
      </c>
      <c r="P709" s="247">
        <v>0</v>
      </c>
      <c r="Q709" s="247">
        <v>0</v>
      </c>
      <c r="R709" s="247">
        <v>0</v>
      </c>
      <c r="S709" s="247">
        <v>0</v>
      </c>
      <c r="T709" s="247">
        <v>0</v>
      </c>
      <c r="U709" s="250"/>
      <c r="V709" s="250"/>
      <c r="W709" s="250"/>
      <c r="X709" s="250"/>
      <c r="Y709" s="250"/>
      <c r="Z709" s="250"/>
      <c r="AA709" s="250"/>
      <c r="AB709" s="250"/>
      <c r="AC709" s="250"/>
      <c r="AD709" s="250"/>
      <c r="AE709" s="250"/>
      <c r="AF709" s="250"/>
      <c r="AG709" s="250"/>
      <c r="AH709" s="250"/>
      <c r="AI709" s="250"/>
      <c r="AJ709" s="250"/>
      <c r="AK709" s="250"/>
      <c r="AL709" s="250"/>
      <c r="AM709" s="250"/>
      <c r="AN709" s="250"/>
      <c r="AO709" s="250"/>
      <c r="AP709" s="250"/>
      <c r="AQ709" s="250"/>
    </row>
    <row r="710" spans="1:43" s="48" customFormat="1" ht="18.75" customHeight="1" x14ac:dyDescent="0.25">
      <c r="A710" s="245">
        <v>13</v>
      </c>
      <c r="B710" s="246" t="s">
        <v>734</v>
      </c>
      <c r="C710" s="247">
        <f t="shared" si="133"/>
        <v>460180.8</v>
      </c>
      <c r="D710" s="247">
        <f t="shared" si="134"/>
        <v>460180.8</v>
      </c>
      <c r="E710" s="247">
        <v>460180.8</v>
      </c>
      <c r="F710" s="247">
        <v>0</v>
      </c>
      <c r="G710" s="247">
        <v>0</v>
      </c>
      <c r="H710" s="247">
        <v>0</v>
      </c>
      <c r="I710" s="247">
        <v>0</v>
      </c>
      <c r="J710" s="249">
        <v>0</v>
      </c>
      <c r="K710" s="247">
        <v>0</v>
      </c>
      <c r="L710" s="247">
        <v>0</v>
      </c>
      <c r="M710" s="247">
        <v>0</v>
      </c>
      <c r="N710" s="247">
        <v>0</v>
      </c>
      <c r="O710" s="247">
        <v>0</v>
      </c>
      <c r="P710" s="247">
        <v>0</v>
      </c>
      <c r="Q710" s="247">
        <v>0</v>
      </c>
      <c r="R710" s="247">
        <v>0</v>
      </c>
      <c r="S710" s="247">
        <v>0</v>
      </c>
      <c r="T710" s="247">
        <v>0</v>
      </c>
      <c r="U710" s="250"/>
      <c r="V710" s="250"/>
      <c r="W710" s="250"/>
      <c r="X710" s="250"/>
      <c r="Y710" s="250"/>
      <c r="Z710" s="250"/>
      <c r="AA710" s="250"/>
      <c r="AB710" s="250"/>
      <c r="AC710" s="250"/>
      <c r="AD710" s="250"/>
      <c r="AE710" s="250"/>
      <c r="AF710" s="250"/>
      <c r="AG710" s="250"/>
      <c r="AH710" s="250"/>
      <c r="AI710" s="250"/>
      <c r="AJ710" s="250"/>
      <c r="AK710" s="250"/>
      <c r="AL710" s="250"/>
      <c r="AM710" s="250"/>
      <c r="AN710" s="250"/>
      <c r="AO710" s="250"/>
      <c r="AP710" s="250"/>
      <c r="AQ710" s="250"/>
    </row>
    <row r="711" spans="1:43" s="40" customFormat="1" ht="22.5" customHeight="1" x14ac:dyDescent="0.25">
      <c r="A711" s="344" t="s">
        <v>320</v>
      </c>
      <c r="B711" s="344"/>
      <c r="C711" s="242">
        <f>SUM(C712:C722)</f>
        <v>25363531.309999999</v>
      </c>
      <c r="D711" s="242">
        <f t="shared" ref="D711:T711" si="143">SUM(D712:D722)</f>
        <v>5039355.5</v>
      </c>
      <c r="E711" s="242">
        <f t="shared" si="143"/>
        <v>0</v>
      </c>
      <c r="F711" s="242">
        <f t="shared" si="143"/>
        <v>0</v>
      </c>
      <c r="G711" s="242">
        <f t="shared" si="143"/>
        <v>468387.09</v>
      </c>
      <c r="H711" s="242">
        <f t="shared" si="143"/>
        <v>1321497.0900000001</v>
      </c>
      <c r="I711" s="242">
        <f t="shared" si="143"/>
        <v>3249471.3200000003</v>
      </c>
      <c r="J711" s="243">
        <f t="shared" si="143"/>
        <v>0</v>
      </c>
      <c r="K711" s="242">
        <f t="shared" si="143"/>
        <v>0</v>
      </c>
      <c r="L711" s="242">
        <f t="shared" si="143"/>
        <v>19847777.050000001</v>
      </c>
      <c r="M711" s="242">
        <f t="shared" si="143"/>
        <v>0</v>
      </c>
      <c r="N711" s="242">
        <f t="shared" si="143"/>
        <v>0</v>
      </c>
      <c r="O711" s="242">
        <f t="shared" si="143"/>
        <v>0</v>
      </c>
      <c r="P711" s="242">
        <f t="shared" si="143"/>
        <v>476398.76</v>
      </c>
      <c r="Q711" s="242">
        <f t="shared" si="143"/>
        <v>0</v>
      </c>
      <c r="R711" s="242">
        <f t="shared" si="143"/>
        <v>0</v>
      </c>
      <c r="S711" s="242">
        <f t="shared" si="143"/>
        <v>0</v>
      </c>
      <c r="T711" s="242">
        <f t="shared" si="143"/>
        <v>0</v>
      </c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4"/>
      <c r="AG711" s="244"/>
      <c r="AH711" s="244"/>
      <c r="AI711" s="244"/>
      <c r="AJ711" s="244"/>
      <c r="AK711" s="244"/>
      <c r="AL711" s="244"/>
      <c r="AM711" s="244"/>
      <c r="AN711" s="244"/>
      <c r="AO711" s="244"/>
      <c r="AP711" s="244"/>
      <c r="AQ711" s="244"/>
    </row>
    <row r="712" spans="1:43" s="48" customFormat="1" ht="22.5" customHeight="1" x14ac:dyDescent="0.25">
      <c r="A712" s="245">
        <v>1</v>
      </c>
      <c r="B712" s="246" t="s">
        <v>1438</v>
      </c>
      <c r="C712" s="247">
        <f t="shared" si="133"/>
        <v>336004.93</v>
      </c>
      <c r="D712" s="247">
        <f t="shared" si="134"/>
        <v>0</v>
      </c>
      <c r="E712" s="247">
        <v>0</v>
      </c>
      <c r="F712" s="247">
        <v>0</v>
      </c>
      <c r="G712" s="247">
        <v>0</v>
      </c>
      <c r="H712" s="247">
        <v>0</v>
      </c>
      <c r="I712" s="247">
        <v>0</v>
      </c>
      <c r="J712" s="249">
        <v>0</v>
      </c>
      <c r="K712" s="247">
        <v>0</v>
      </c>
      <c r="L712" s="247">
        <v>0</v>
      </c>
      <c r="M712" s="247">
        <v>0</v>
      </c>
      <c r="N712" s="247">
        <v>0</v>
      </c>
      <c r="O712" s="247">
        <v>0</v>
      </c>
      <c r="P712" s="247">
        <v>336004.93</v>
      </c>
      <c r="Q712" s="247">
        <v>0</v>
      </c>
      <c r="R712" s="247">
        <v>0</v>
      </c>
      <c r="S712" s="247">
        <v>0</v>
      </c>
      <c r="T712" s="247">
        <v>0</v>
      </c>
      <c r="U712" s="250"/>
      <c r="V712" s="250"/>
      <c r="W712" s="250"/>
      <c r="X712" s="250"/>
      <c r="Y712" s="250"/>
      <c r="Z712" s="250"/>
      <c r="AA712" s="250"/>
      <c r="AB712" s="250"/>
      <c r="AC712" s="250"/>
      <c r="AD712" s="250"/>
      <c r="AE712" s="250"/>
      <c r="AF712" s="250"/>
      <c r="AG712" s="250"/>
      <c r="AH712" s="250"/>
      <c r="AI712" s="250"/>
      <c r="AJ712" s="250"/>
      <c r="AK712" s="250"/>
      <c r="AL712" s="250"/>
      <c r="AM712" s="250"/>
      <c r="AN712" s="250"/>
      <c r="AO712" s="250"/>
      <c r="AP712" s="250"/>
      <c r="AQ712" s="250"/>
    </row>
    <row r="713" spans="1:43" s="48" customFormat="1" ht="22.5" customHeight="1" x14ac:dyDescent="0.25">
      <c r="A713" s="245">
        <v>2</v>
      </c>
      <c r="B713" s="246" t="s">
        <v>735</v>
      </c>
      <c r="C713" s="247">
        <f t="shared" si="133"/>
        <v>815684.4</v>
      </c>
      <c r="D713" s="247">
        <f t="shared" si="134"/>
        <v>815684.4</v>
      </c>
      <c r="E713" s="247">
        <v>0</v>
      </c>
      <c r="F713" s="247">
        <v>0</v>
      </c>
      <c r="G713" s="247">
        <v>0</v>
      </c>
      <c r="H713" s="247">
        <v>352638</v>
      </c>
      <c r="I713" s="247">
        <v>463046.40000000002</v>
      </c>
      <c r="J713" s="249">
        <v>0</v>
      </c>
      <c r="K713" s="247">
        <v>0</v>
      </c>
      <c r="L713" s="247">
        <v>0</v>
      </c>
      <c r="M713" s="247">
        <v>0</v>
      </c>
      <c r="N713" s="247">
        <v>0</v>
      </c>
      <c r="O713" s="247">
        <v>0</v>
      </c>
      <c r="P713" s="247">
        <v>0</v>
      </c>
      <c r="Q713" s="247">
        <v>0</v>
      </c>
      <c r="R713" s="247">
        <v>0</v>
      </c>
      <c r="S713" s="247">
        <v>0</v>
      </c>
      <c r="T713" s="247">
        <v>0</v>
      </c>
      <c r="U713" s="250"/>
      <c r="V713" s="250"/>
      <c r="W713" s="250"/>
      <c r="X713" s="250"/>
      <c r="Y713" s="250"/>
      <c r="Z713" s="250"/>
      <c r="AA713" s="250"/>
      <c r="AB713" s="250"/>
      <c r="AC713" s="250"/>
      <c r="AD713" s="250"/>
      <c r="AE713" s="250"/>
      <c r="AF713" s="250"/>
      <c r="AG713" s="250"/>
      <c r="AH713" s="250"/>
      <c r="AI713" s="250"/>
      <c r="AJ713" s="250"/>
      <c r="AK713" s="250"/>
      <c r="AL713" s="250"/>
      <c r="AM713" s="250"/>
      <c r="AN713" s="250"/>
      <c r="AO713" s="250"/>
      <c r="AP713" s="250"/>
      <c r="AQ713" s="250"/>
    </row>
    <row r="714" spans="1:43" s="48" customFormat="1" ht="22.5" customHeight="1" x14ac:dyDescent="0.25">
      <c r="A714" s="245">
        <v>3</v>
      </c>
      <c r="B714" s="246" t="s">
        <v>736</v>
      </c>
      <c r="C714" s="247">
        <f t="shared" si="133"/>
        <v>1981963.08</v>
      </c>
      <c r="D714" s="247">
        <f t="shared" si="134"/>
        <v>1981963.08</v>
      </c>
      <c r="E714" s="247">
        <v>0</v>
      </c>
      <c r="F714" s="247">
        <v>0</v>
      </c>
      <c r="G714" s="247">
        <v>0</v>
      </c>
      <c r="H714" s="247">
        <v>519098.4</v>
      </c>
      <c r="I714" s="247">
        <v>1462864.68</v>
      </c>
      <c r="J714" s="249">
        <v>0</v>
      </c>
      <c r="K714" s="247">
        <v>0</v>
      </c>
      <c r="L714" s="247">
        <v>0</v>
      </c>
      <c r="M714" s="247">
        <v>0</v>
      </c>
      <c r="N714" s="247">
        <v>0</v>
      </c>
      <c r="O714" s="247">
        <v>0</v>
      </c>
      <c r="P714" s="247">
        <v>0</v>
      </c>
      <c r="Q714" s="247">
        <v>0</v>
      </c>
      <c r="R714" s="247">
        <v>0</v>
      </c>
      <c r="S714" s="247">
        <v>0</v>
      </c>
      <c r="T714" s="247">
        <v>0</v>
      </c>
      <c r="U714" s="250"/>
      <c r="V714" s="250"/>
      <c r="W714" s="250"/>
      <c r="X714" s="250"/>
      <c r="Y714" s="250"/>
      <c r="Z714" s="250"/>
      <c r="AA714" s="250"/>
      <c r="AB714" s="250"/>
      <c r="AC714" s="250"/>
      <c r="AD714" s="250"/>
      <c r="AE714" s="250"/>
      <c r="AF714" s="250"/>
      <c r="AG714" s="250"/>
      <c r="AH714" s="250"/>
      <c r="AI714" s="250"/>
      <c r="AJ714" s="250"/>
      <c r="AK714" s="250"/>
      <c r="AL714" s="250"/>
      <c r="AM714" s="250"/>
      <c r="AN714" s="250"/>
      <c r="AO714" s="250"/>
      <c r="AP714" s="250"/>
      <c r="AQ714" s="250"/>
    </row>
    <row r="715" spans="1:43" s="48" customFormat="1" ht="22.5" customHeight="1" x14ac:dyDescent="0.25">
      <c r="A715" s="245">
        <v>4</v>
      </c>
      <c r="B715" s="246" t="s">
        <v>737</v>
      </c>
      <c r="C715" s="247">
        <f t="shared" si="133"/>
        <v>2241708.02</v>
      </c>
      <c r="D715" s="247">
        <f t="shared" si="134"/>
        <v>2241708.02</v>
      </c>
      <c r="E715" s="247">
        <v>0</v>
      </c>
      <c r="F715" s="247">
        <v>0</v>
      </c>
      <c r="G715" s="247">
        <v>468387.09</v>
      </c>
      <c r="H715" s="247">
        <v>449760.69</v>
      </c>
      <c r="I715" s="247">
        <v>1323560.24</v>
      </c>
      <c r="J715" s="249">
        <v>0</v>
      </c>
      <c r="K715" s="247">
        <v>0</v>
      </c>
      <c r="L715" s="247">
        <v>0</v>
      </c>
      <c r="M715" s="247">
        <v>0</v>
      </c>
      <c r="N715" s="247">
        <v>0</v>
      </c>
      <c r="O715" s="247">
        <v>0</v>
      </c>
      <c r="P715" s="247">
        <v>0</v>
      </c>
      <c r="Q715" s="247">
        <v>0</v>
      </c>
      <c r="R715" s="247">
        <v>0</v>
      </c>
      <c r="S715" s="247">
        <v>0</v>
      </c>
      <c r="T715" s="247">
        <v>0</v>
      </c>
      <c r="U715" s="250"/>
      <c r="V715" s="250"/>
      <c r="W715" s="250"/>
      <c r="X715" s="250"/>
      <c r="Y715" s="250"/>
      <c r="Z715" s="250"/>
      <c r="AA715" s="250"/>
      <c r="AB715" s="250"/>
      <c r="AC715" s="250"/>
      <c r="AD715" s="250"/>
      <c r="AE715" s="250"/>
      <c r="AF715" s="250"/>
      <c r="AG715" s="250"/>
      <c r="AH715" s="250"/>
      <c r="AI715" s="250"/>
      <c r="AJ715" s="250"/>
      <c r="AK715" s="250"/>
      <c r="AL715" s="250"/>
      <c r="AM715" s="250"/>
      <c r="AN715" s="250"/>
      <c r="AO715" s="250"/>
      <c r="AP715" s="250"/>
      <c r="AQ715" s="250"/>
    </row>
    <row r="716" spans="1:43" s="48" customFormat="1" ht="22.5" customHeight="1" x14ac:dyDescent="0.25">
      <c r="A716" s="245">
        <v>5</v>
      </c>
      <c r="B716" s="246" t="s">
        <v>1439</v>
      </c>
      <c r="C716" s="247">
        <f t="shared" si="133"/>
        <v>140393.82999999999</v>
      </c>
      <c r="D716" s="247">
        <f t="shared" si="134"/>
        <v>0</v>
      </c>
      <c r="E716" s="247">
        <v>0</v>
      </c>
      <c r="F716" s="247">
        <v>0</v>
      </c>
      <c r="G716" s="247">
        <v>0</v>
      </c>
      <c r="H716" s="247">
        <v>0</v>
      </c>
      <c r="I716" s="247">
        <v>0</v>
      </c>
      <c r="J716" s="249">
        <v>0</v>
      </c>
      <c r="K716" s="247">
        <v>0</v>
      </c>
      <c r="L716" s="247">
        <v>0</v>
      </c>
      <c r="M716" s="247">
        <v>0</v>
      </c>
      <c r="N716" s="247">
        <v>0</v>
      </c>
      <c r="O716" s="247">
        <v>0</v>
      </c>
      <c r="P716" s="247">
        <v>140393.82999999999</v>
      </c>
      <c r="Q716" s="247">
        <v>0</v>
      </c>
      <c r="R716" s="247">
        <v>0</v>
      </c>
      <c r="S716" s="247">
        <v>0</v>
      </c>
      <c r="T716" s="247">
        <v>0</v>
      </c>
      <c r="U716" s="250"/>
      <c r="V716" s="250"/>
      <c r="W716" s="250"/>
      <c r="X716" s="250"/>
      <c r="Y716" s="250"/>
      <c r="Z716" s="250"/>
      <c r="AA716" s="250"/>
      <c r="AB716" s="250"/>
      <c r="AC716" s="250"/>
      <c r="AD716" s="250"/>
      <c r="AE716" s="250"/>
      <c r="AF716" s="250"/>
      <c r="AG716" s="250"/>
      <c r="AH716" s="250"/>
      <c r="AI716" s="250"/>
      <c r="AJ716" s="250"/>
      <c r="AK716" s="250"/>
      <c r="AL716" s="250"/>
      <c r="AM716" s="250"/>
      <c r="AN716" s="250"/>
      <c r="AO716" s="250"/>
      <c r="AP716" s="250"/>
      <c r="AQ716" s="250"/>
    </row>
    <row r="717" spans="1:43" s="48" customFormat="1" ht="34.5" customHeight="1" x14ac:dyDescent="0.25">
      <c r="A717" s="245">
        <v>6</v>
      </c>
      <c r="B717" s="246" t="s">
        <v>1440</v>
      </c>
      <c r="C717" s="247">
        <f t="shared" si="133"/>
        <v>3195274.76</v>
      </c>
      <c r="D717" s="247">
        <f t="shared" si="134"/>
        <v>0</v>
      </c>
      <c r="E717" s="247">
        <v>0</v>
      </c>
      <c r="F717" s="247">
        <v>0</v>
      </c>
      <c r="G717" s="247">
        <v>0</v>
      </c>
      <c r="H717" s="247">
        <v>0</v>
      </c>
      <c r="I717" s="247">
        <v>0</v>
      </c>
      <c r="J717" s="249">
        <v>0</v>
      </c>
      <c r="K717" s="247">
        <v>0</v>
      </c>
      <c r="L717" s="247">
        <v>3195274.76</v>
      </c>
      <c r="M717" s="247">
        <v>0</v>
      </c>
      <c r="N717" s="247">
        <v>0</v>
      </c>
      <c r="O717" s="247">
        <v>0</v>
      </c>
      <c r="P717" s="247">
        <v>0</v>
      </c>
      <c r="Q717" s="247">
        <v>0</v>
      </c>
      <c r="R717" s="247">
        <v>0</v>
      </c>
      <c r="S717" s="247">
        <v>0</v>
      </c>
      <c r="T717" s="247">
        <v>0</v>
      </c>
      <c r="U717" s="250"/>
      <c r="V717" s="250"/>
      <c r="W717" s="250"/>
      <c r="X717" s="250"/>
      <c r="Y717" s="250"/>
      <c r="Z717" s="250"/>
      <c r="AA717" s="250"/>
      <c r="AB717" s="250"/>
      <c r="AC717" s="250"/>
      <c r="AD717" s="250"/>
      <c r="AE717" s="250"/>
      <c r="AF717" s="250"/>
      <c r="AG717" s="250"/>
      <c r="AH717" s="250"/>
      <c r="AI717" s="250"/>
      <c r="AJ717" s="250"/>
      <c r="AK717" s="250"/>
      <c r="AL717" s="250"/>
      <c r="AM717" s="250"/>
      <c r="AN717" s="250"/>
      <c r="AO717" s="250"/>
      <c r="AP717" s="250"/>
      <c r="AQ717" s="250"/>
    </row>
    <row r="718" spans="1:43" s="48" customFormat="1" ht="22.5" customHeight="1" x14ac:dyDescent="0.25">
      <c r="A718" s="245">
        <v>7</v>
      </c>
      <c r="B718" s="246" t="s">
        <v>740</v>
      </c>
      <c r="C718" s="247">
        <f t="shared" si="133"/>
        <v>3611535.82</v>
      </c>
      <c r="D718" s="247">
        <f t="shared" si="134"/>
        <v>0</v>
      </c>
      <c r="E718" s="247">
        <v>0</v>
      </c>
      <c r="F718" s="247">
        <v>0</v>
      </c>
      <c r="G718" s="247">
        <v>0</v>
      </c>
      <c r="H718" s="247">
        <v>0</v>
      </c>
      <c r="I718" s="247">
        <v>0</v>
      </c>
      <c r="J718" s="249">
        <v>0</v>
      </c>
      <c r="K718" s="247">
        <v>0</v>
      </c>
      <c r="L718" s="247">
        <v>3611535.82</v>
      </c>
      <c r="M718" s="247">
        <v>0</v>
      </c>
      <c r="N718" s="247">
        <v>0</v>
      </c>
      <c r="O718" s="247">
        <v>0</v>
      </c>
      <c r="P718" s="247">
        <v>0</v>
      </c>
      <c r="Q718" s="247">
        <v>0</v>
      </c>
      <c r="R718" s="247">
        <v>0</v>
      </c>
      <c r="S718" s="247">
        <v>0</v>
      </c>
      <c r="T718" s="247">
        <v>0</v>
      </c>
      <c r="U718" s="250"/>
      <c r="V718" s="250"/>
      <c r="W718" s="250"/>
      <c r="X718" s="250"/>
      <c r="Y718" s="250"/>
      <c r="Z718" s="250"/>
      <c r="AA718" s="250"/>
      <c r="AB718" s="250"/>
      <c r="AC718" s="250"/>
      <c r="AD718" s="250"/>
      <c r="AE718" s="250"/>
      <c r="AF718" s="250"/>
      <c r="AG718" s="250"/>
      <c r="AH718" s="250"/>
      <c r="AI718" s="250"/>
      <c r="AJ718" s="250"/>
      <c r="AK718" s="250"/>
      <c r="AL718" s="250"/>
      <c r="AM718" s="250"/>
      <c r="AN718" s="250"/>
      <c r="AO718" s="250"/>
      <c r="AP718" s="250"/>
      <c r="AQ718" s="250"/>
    </row>
    <row r="719" spans="1:43" s="48" customFormat="1" ht="22.5" customHeight="1" x14ac:dyDescent="0.25">
      <c r="A719" s="245">
        <v>8</v>
      </c>
      <c r="B719" s="246" t="s">
        <v>741</v>
      </c>
      <c r="C719" s="247">
        <f t="shared" si="133"/>
        <v>2921564.7</v>
      </c>
      <c r="D719" s="247">
        <f t="shared" si="134"/>
        <v>0</v>
      </c>
      <c r="E719" s="247">
        <v>0</v>
      </c>
      <c r="F719" s="247">
        <v>0</v>
      </c>
      <c r="G719" s="247">
        <v>0</v>
      </c>
      <c r="H719" s="247">
        <v>0</v>
      </c>
      <c r="I719" s="247">
        <v>0</v>
      </c>
      <c r="J719" s="249">
        <v>0</v>
      </c>
      <c r="K719" s="247">
        <v>0</v>
      </c>
      <c r="L719" s="247">
        <v>2921564.7</v>
      </c>
      <c r="M719" s="247">
        <v>0</v>
      </c>
      <c r="N719" s="247">
        <v>0</v>
      </c>
      <c r="O719" s="247">
        <v>0</v>
      </c>
      <c r="P719" s="247">
        <v>0</v>
      </c>
      <c r="Q719" s="247">
        <v>0</v>
      </c>
      <c r="R719" s="247">
        <v>0</v>
      </c>
      <c r="S719" s="247">
        <v>0</v>
      </c>
      <c r="T719" s="247">
        <v>0</v>
      </c>
      <c r="U719" s="250"/>
      <c r="V719" s="250"/>
      <c r="W719" s="250"/>
      <c r="X719" s="250"/>
      <c r="Y719" s="250"/>
      <c r="Z719" s="250"/>
      <c r="AA719" s="250"/>
      <c r="AB719" s="250"/>
      <c r="AC719" s="250"/>
      <c r="AD719" s="250"/>
      <c r="AE719" s="250"/>
      <c r="AF719" s="250"/>
      <c r="AG719" s="250"/>
      <c r="AH719" s="250"/>
      <c r="AI719" s="250"/>
      <c r="AJ719" s="250"/>
      <c r="AK719" s="250"/>
      <c r="AL719" s="250"/>
      <c r="AM719" s="250"/>
      <c r="AN719" s="250"/>
      <c r="AO719" s="250"/>
      <c r="AP719" s="250"/>
      <c r="AQ719" s="250"/>
    </row>
    <row r="720" spans="1:43" s="48" customFormat="1" ht="22.5" customHeight="1" x14ac:dyDescent="0.25">
      <c r="A720" s="245">
        <v>9</v>
      </c>
      <c r="B720" s="246" t="s">
        <v>742</v>
      </c>
      <c r="C720" s="247">
        <f t="shared" si="133"/>
        <v>3043062.63</v>
      </c>
      <c r="D720" s="247">
        <f t="shared" si="134"/>
        <v>0</v>
      </c>
      <c r="E720" s="247">
        <v>0</v>
      </c>
      <c r="F720" s="247">
        <v>0</v>
      </c>
      <c r="G720" s="247">
        <v>0</v>
      </c>
      <c r="H720" s="247">
        <v>0</v>
      </c>
      <c r="I720" s="247">
        <v>0</v>
      </c>
      <c r="J720" s="249">
        <v>0</v>
      </c>
      <c r="K720" s="247">
        <v>0</v>
      </c>
      <c r="L720" s="247">
        <v>3043062.63</v>
      </c>
      <c r="M720" s="247">
        <v>0</v>
      </c>
      <c r="N720" s="247">
        <v>0</v>
      </c>
      <c r="O720" s="247">
        <v>0</v>
      </c>
      <c r="P720" s="247">
        <v>0</v>
      </c>
      <c r="Q720" s="247">
        <v>0</v>
      </c>
      <c r="R720" s="247">
        <v>0</v>
      </c>
      <c r="S720" s="247">
        <v>0</v>
      </c>
      <c r="T720" s="247">
        <v>0</v>
      </c>
      <c r="U720" s="250"/>
      <c r="V720" s="250"/>
      <c r="W720" s="250"/>
      <c r="X720" s="250"/>
      <c r="Y720" s="250"/>
      <c r="Z720" s="250"/>
      <c r="AA720" s="250"/>
      <c r="AB720" s="250"/>
      <c r="AC720" s="250"/>
      <c r="AD720" s="250"/>
      <c r="AE720" s="250"/>
      <c r="AF720" s="250"/>
      <c r="AG720" s="250"/>
      <c r="AH720" s="250"/>
      <c r="AI720" s="250"/>
      <c r="AJ720" s="250"/>
      <c r="AK720" s="250"/>
      <c r="AL720" s="250"/>
      <c r="AM720" s="250"/>
      <c r="AN720" s="250"/>
      <c r="AO720" s="250"/>
      <c r="AP720" s="250"/>
      <c r="AQ720" s="250"/>
    </row>
    <row r="721" spans="1:43" s="48" customFormat="1" ht="22.5" customHeight="1" x14ac:dyDescent="0.25">
      <c r="A721" s="245">
        <v>10</v>
      </c>
      <c r="B721" s="246" t="s">
        <v>743</v>
      </c>
      <c r="C721" s="247">
        <f t="shared" si="133"/>
        <v>3519551.69</v>
      </c>
      <c r="D721" s="247">
        <f t="shared" si="134"/>
        <v>0</v>
      </c>
      <c r="E721" s="247">
        <v>0</v>
      </c>
      <c r="F721" s="247">
        <v>0</v>
      </c>
      <c r="G721" s="247">
        <v>0</v>
      </c>
      <c r="H721" s="247">
        <v>0</v>
      </c>
      <c r="I721" s="247">
        <v>0</v>
      </c>
      <c r="J721" s="249">
        <v>0</v>
      </c>
      <c r="K721" s="247">
        <v>0</v>
      </c>
      <c r="L721" s="247">
        <v>3519551.69</v>
      </c>
      <c r="M721" s="247">
        <v>0</v>
      </c>
      <c r="N721" s="247">
        <v>0</v>
      </c>
      <c r="O721" s="247">
        <v>0</v>
      </c>
      <c r="P721" s="247">
        <v>0</v>
      </c>
      <c r="Q721" s="247">
        <v>0</v>
      </c>
      <c r="R721" s="247">
        <v>0</v>
      </c>
      <c r="S721" s="247">
        <v>0</v>
      </c>
      <c r="T721" s="247">
        <v>0</v>
      </c>
      <c r="U721" s="250"/>
      <c r="V721" s="250"/>
      <c r="W721" s="250"/>
      <c r="X721" s="250"/>
      <c r="Y721" s="250"/>
      <c r="Z721" s="250"/>
      <c r="AA721" s="250"/>
      <c r="AB721" s="250"/>
      <c r="AC721" s="250"/>
      <c r="AD721" s="250"/>
      <c r="AE721" s="250"/>
      <c r="AF721" s="250"/>
      <c r="AG721" s="250"/>
      <c r="AH721" s="250"/>
      <c r="AI721" s="250"/>
      <c r="AJ721" s="250"/>
      <c r="AK721" s="250"/>
      <c r="AL721" s="250"/>
      <c r="AM721" s="250"/>
      <c r="AN721" s="250"/>
      <c r="AO721" s="250"/>
      <c r="AP721" s="250"/>
      <c r="AQ721" s="250"/>
    </row>
    <row r="722" spans="1:43" s="48" customFormat="1" ht="22.5" customHeight="1" x14ac:dyDescent="0.25">
      <c r="A722" s="245">
        <v>11</v>
      </c>
      <c r="B722" s="246" t="s">
        <v>744</v>
      </c>
      <c r="C722" s="247">
        <f t="shared" si="133"/>
        <v>3556787.45</v>
      </c>
      <c r="D722" s="247">
        <f t="shared" si="134"/>
        <v>0</v>
      </c>
      <c r="E722" s="247">
        <v>0</v>
      </c>
      <c r="F722" s="247">
        <v>0</v>
      </c>
      <c r="G722" s="247">
        <v>0</v>
      </c>
      <c r="H722" s="247">
        <v>0</v>
      </c>
      <c r="I722" s="247">
        <v>0</v>
      </c>
      <c r="J722" s="249">
        <v>0</v>
      </c>
      <c r="K722" s="247">
        <v>0</v>
      </c>
      <c r="L722" s="247">
        <v>3556787.45</v>
      </c>
      <c r="M722" s="247">
        <v>0</v>
      </c>
      <c r="N722" s="247">
        <v>0</v>
      </c>
      <c r="O722" s="247">
        <v>0</v>
      </c>
      <c r="P722" s="247">
        <v>0</v>
      </c>
      <c r="Q722" s="247">
        <v>0</v>
      </c>
      <c r="R722" s="247">
        <v>0</v>
      </c>
      <c r="S722" s="247">
        <v>0</v>
      </c>
      <c r="T722" s="247">
        <v>0</v>
      </c>
      <c r="U722" s="250"/>
      <c r="V722" s="250"/>
      <c r="W722" s="250"/>
      <c r="X722" s="250"/>
      <c r="Y722" s="250"/>
      <c r="Z722" s="250"/>
      <c r="AA722" s="250"/>
      <c r="AB722" s="250"/>
      <c r="AC722" s="250"/>
      <c r="AD722" s="250"/>
      <c r="AE722" s="250"/>
      <c r="AF722" s="250"/>
      <c r="AG722" s="250"/>
      <c r="AH722" s="250"/>
      <c r="AI722" s="250"/>
      <c r="AJ722" s="250"/>
      <c r="AK722" s="250"/>
      <c r="AL722" s="250"/>
      <c r="AM722" s="250"/>
      <c r="AN722" s="250"/>
      <c r="AO722" s="250"/>
      <c r="AP722" s="250"/>
      <c r="AQ722" s="250"/>
    </row>
    <row r="723" spans="1:43" s="40" customFormat="1" ht="24" customHeight="1" x14ac:dyDescent="0.25">
      <c r="A723" s="344" t="s">
        <v>322</v>
      </c>
      <c r="B723" s="344"/>
      <c r="C723" s="242">
        <f>C724</f>
        <v>2915066.67</v>
      </c>
      <c r="D723" s="242">
        <f t="shared" ref="D723:T723" si="144">D724</f>
        <v>0</v>
      </c>
      <c r="E723" s="242">
        <f t="shared" si="144"/>
        <v>0</v>
      </c>
      <c r="F723" s="242">
        <f t="shared" si="144"/>
        <v>0</v>
      </c>
      <c r="G723" s="242">
        <f t="shared" si="144"/>
        <v>0</v>
      </c>
      <c r="H723" s="242">
        <f t="shared" si="144"/>
        <v>0</v>
      </c>
      <c r="I723" s="242">
        <f t="shared" si="144"/>
        <v>0</v>
      </c>
      <c r="J723" s="243">
        <f t="shared" si="144"/>
        <v>0</v>
      </c>
      <c r="K723" s="242">
        <f t="shared" si="144"/>
        <v>0</v>
      </c>
      <c r="L723" s="242">
        <f t="shared" si="144"/>
        <v>2915066.67</v>
      </c>
      <c r="M723" s="242">
        <f t="shared" si="144"/>
        <v>0</v>
      </c>
      <c r="N723" s="242">
        <f t="shared" si="144"/>
        <v>0</v>
      </c>
      <c r="O723" s="242">
        <f t="shared" si="144"/>
        <v>0</v>
      </c>
      <c r="P723" s="242">
        <f t="shared" si="144"/>
        <v>0</v>
      </c>
      <c r="Q723" s="242">
        <f t="shared" si="144"/>
        <v>0</v>
      </c>
      <c r="R723" s="242">
        <f t="shared" si="144"/>
        <v>0</v>
      </c>
      <c r="S723" s="242">
        <f t="shared" si="144"/>
        <v>0</v>
      </c>
      <c r="T723" s="242">
        <f t="shared" si="144"/>
        <v>0</v>
      </c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</row>
    <row r="724" spans="1:43" s="48" customFormat="1" ht="21.75" customHeight="1" x14ac:dyDescent="0.25">
      <c r="A724" s="245">
        <v>1</v>
      </c>
      <c r="B724" s="246" t="s">
        <v>323</v>
      </c>
      <c r="C724" s="247">
        <f t="shared" si="133"/>
        <v>2915066.67</v>
      </c>
      <c r="D724" s="247">
        <f t="shared" si="134"/>
        <v>0</v>
      </c>
      <c r="E724" s="247">
        <v>0</v>
      </c>
      <c r="F724" s="247">
        <v>0</v>
      </c>
      <c r="G724" s="247">
        <v>0</v>
      </c>
      <c r="H724" s="247">
        <v>0</v>
      </c>
      <c r="I724" s="247">
        <v>0</v>
      </c>
      <c r="J724" s="249">
        <v>0</v>
      </c>
      <c r="K724" s="247">
        <v>0</v>
      </c>
      <c r="L724" s="247">
        <v>2915066.67</v>
      </c>
      <c r="M724" s="247">
        <v>0</v>
      </c>
      <c r="N724" s="247">
        <v>0</v>
      </c>
      <c r="O724" s="247">
        <v>0</v>
      </c>
      <c r="P724" s="247">
        <v>0</v>
      </c>
      <c r="Q724" s="247">
        <v>0</v>
      </c>
      <c r="R724" s="247">
        <v>0</v>
      </c>
      <c r="S724" s="247">
        <v>0</v>
      </c>
      <c r="T724" s="247">
        <v>0</v>
      </c>
      <c r="U724" s="250"/>
      <c r="V724" s="250"/>
      <c r="W724" s="250"/>
      <c r="X724" s="250"/>
      <c r="Y724" s="250"/>
      <c r="Z724" s="250"/>
      <c r="AA724" s="250"/>
      <c r="AB724" s="250"/>
      <c r="AC724" s="250"/>
      <c r="AD724" s="250"/>
      <c r="AE724" s="250"/>
      <c r="AF724" s="250"/>
      <c r="AG724" s="250"/>
      <c r="AH724" s="250"/>
      <c r="AI724" s="250"/>
      <c r="AJ724" s="250"/>
      <c r="AK724" s="250"/>
      <c r="AL724" s="250"/>
      <c r="AM724" s="250"/>
      <c r="AN724" s="250"/>
      <c r="AO724" s="250"/>
      <c r="AP724" s="250"/>
      <c r="AQ724" s="250"/>
    </row>
    <row r="725" spans="1:43" s="40" customFormat="1" ht="22.5" customHeight="1" x14ac:dyDescent="0.25">
      <c r="A725" s="344" t="s">
        <v>745</v>
      </c>
      <c r="B725" s="344"/>
      <c r="C725" s="242">
        <f>SUM(C726:C728)</f>
        <v>2959170.7</v>
      </c>
      <c r="D725" s="242">
        <f t="shared" ref="D725:T725" si="145">SUM(D726:D728)</f>
        <v>2751747.79</v>
      </c>
      <c r="E725" s="242">
        <f t="shared" si="145"/>
        <v>2751747.79</v>
      </c>
      <c r="F725" s="242">
        <f t="shared" si="145"/>
        <v>0</v>
      </c>
      <c r="G725" s="242">
        <f t="shared" si="145"/>
        <v>0</v>
      </c>
      <c r="H725" s="242">
        <f t="shared" si="145"/>
        <v>0</v>
      </c>
      <c r="I725" s="242">
        <f t="shared" si="145"/>
        <v>0</v>
      </c>
      <c r="J725" s="243">
        <f t="shared" si="145"/>
        <v>0</v>
      </c>
      <c r="K725" s="242">
        <f t="shared" si="145"/>
        <v>0</v>
      </c>
      <c r="L725" s="242">
        <f t="shared" si="145"/>
        <v>0</v>
      </c>
      <c r="M725" s="242">
        <f t="shared" si="145"/>
        <v>0</v>
      </c>
      <c r="N725" s="242">
        <f t="shared" si="145"/>
        <v>0</v>
      </c>
      <c r="O725" s="242">
        <f t="shared" si="145"/>
        <v>0</v>
      </c>
      <c r="P725" s="242">
        <f t="shared" si="145"/>
        <v>207422.91</v>
      </c>
      <c r="Q725" s="242">
        <f t="shared" si="145"/>
        <v>0</v>
      </c>
      <c r="R725" s="242">
        <f t="shared" si="145"/>
        <v>0</v>
      </c>
      <c r="S725" s="242">
        <f t="shared" si="145"/>
        <v>0</v>
      </c>
      <c r="T725" s="242">
        <f t="shared" si="145"/>
        <v>0</v>
      </c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4"/>
      <c r="AG725" s="244"/>
      <c r="AH725" s="244"/>
      <c r="AI725" s="244"/>
      <c r="AJ725" s="244"/>
      <c r="AK725" s="244"/>
      <c r="AL725" s="244"/>
      <c r="AM725" s="244"/>
      <c r="AN725" s="244"/>
      <c r="AO725" s="244"/>
      <c r="AP725" s="244"/>
      <c r="AQ725" s="244"/>
    </row>
    <row r="726" spans="1:43" s="48" customFormat="1" ht="22.5" customHeight="1" x14ac:dyDescent="0.25">
      <c r="A726" s="245">
        <v>1</v>
      </c>
      <c r="B726" s="246" t="s">
        <v>1441</v>
      </c>
      <c r="C726" s="247">
        <f t="shared" si="133"/>
        <v>207422.91</v>
      </c>
      <c r="D726" s="247">
        <f t="shared" ref="D726:D728" si="146">SUM(E726:I726)</f>
        <v>0</v>
      </c>
      <c r="E726" s="247">
        <v>0</v>
      </c>
      <c r="F726" s="247">
        <v>0</v>
      </c>
      <c r="G726" s="247">
        <v>0</v>
      </c>
      <c r="H726" s="247">
        <v>0</v>
      </c>
      <c r="I726" s="247">
        <v>0</v>
      </c>
      <c r="J726" s="249">
        <v>0</v>
      </c>
      <c r="K726" s="247">
        <v>0</v>
      </c>
      <c r="L726" s="247">
        <v>0</v>
      </c>
      <c r="M726" s="247">
        <v>0</v>
      </c>
      <c r="N726" s="247">
        <v>0</v>
      </c>
      <c r="O726" s="247">
        <v>0</v>
      </c>
      <c r="P726" s="247">
        <v>207422.91</v>
      </c>
      <c r="Q726" s="247">
        <v>0</v>
      </c>
      <c r="R726" s="247">
        <v>0</v>
      </c>
      <c r="S726" s="247">
        <v>0</v>
      </c>
      <c r="T726" s="247">
        <v>0</v>
      </c>
      <c r="U726" s="250"/>
      <c r="V726" s="250"/>
      <c r="W726" s="250"/>
      <c r="X726" s="250"/>
      <c r="Y726" s="250"/>
      <c r="Z726" s="250"/>
      <c r="AA726" s="250"/>
      <c r="AB726" s="250"/>
      <c r="AC726" s="250"/>
      <c r="AD726" s="250"/>
      <c r="AE726" s="250"/>
      <c r="AF726" s="250"/>
      <c r="AG726" s="250"/>
      <c r="AH726" s="250"/>
      <c r="AI726" s="250"/>
      <c r="AJ726" s="250"/>
      <c r="AK726" s="250"/>
      <c r="AL726" s="250"/>
      <c r="AM726" s="250"/>
      <c r="AN726" s="250"/>
      <c r="AO726" s="250"/>
      <c r="AP726" s="250"/>
      <c r="AQ726" s="250"/>
    </row>
    <row r="727" spans="1:43" s="48" customFormat="1" ht="22.5" customHeight="1" x14ac:dyDescent="0.25">
      <c r="A727" s="245">
        <v>2</v>
      </c>
      <c r="B727" s="246" t="s">
        <v>747</v>
      </c>
      <c r="C727" s="247">
        <f t="shared" si="133"/>
        <v>2286732</v>
      </c>
      <c r="D727" s="247">
        <f t="shared" si="146"/>
        <v>2286732</v>
      </c>
      <c r="E727" s="247">
        <v>2286732</v>
      </c>
      <c r="F727" s="247">
        <v>0</v>
      </c>
      <c r="G727" s="247">
        <v>0</v>
      </c>
      <c r="H727" s="247">
        <v>0</v>
      </c>
      <c r="I727" s="247">
        <v>0</v>
      </c>
      <c r="J727" s="249">
        <v>0</v>
      </c>
      <c r="K727" s="247">
        <v>0</v>
      </c>
      <c r="L727" s="247">
        <v>0</v>
      </c>
      <c r="M727" s="247">
        <v>0</v>
      </c>
      <c r="N727" s="247">
        <v>0</v>
      </c>
      <c r="O727" s="247">
        <v>0</v>
      </c>
      <c r="P727" s="247">
        <v>0</v>
      </c>
      <c r="Q727" s="247">
        <v>0</v>
      </c>
      <c r="R727" s="247">
        <v>0</v>
      </c>
      <c r="S727" s="247">
        <v>0</v>
      </c>
      <c r="T727" s="247">
        <v>0</v>
      </c>
      <c r="U727" s="250"/>
      <c r="V727" s="250"/>
      <c r="W727" s="250"/>
      <c r="X727" s="250"/>
      <c r="Y727" s="250"/>
      <c r="Z727" s="250"/>
      <c r="AA727" s="250"/>
      <c r="AB727" s="250"/>
      <c r="AC727" s="250"/>
      <c r="AD727" s="250"/>
      <c r="AE727" s="250"/>
      <c r="AF727" s="250"/>
      <c r="AG727" s="250"/>
      <c r="AH727" s="250"/>
      <c r="AI727" s="250"/>
      <c r="AJ727" s="250"/>
      <c r="AK727" s="250"/>
      <c r="AL727" s="250"/>
      <c r="AM727" s="250"/>
      <c r="AN727" s="250"/>
      <c r="AO727" s="250"/>
      <c r="AP727" s="250"/>
      <c r="AQ727" s="250"/>
    </row>
    <row r="728" spans="1:43" s="48" customFormat="1" ht="22.5" customHeight="1" x14ac:dyDescent="0.25">
      <c r="A728" s="245">
        <v>3</v>
      </c>
      <c r="B728" s="246" t="s">
        <v>748</v>
      </c>
      <c r="C728" s="247">
        <f t="shared" si="133"/>
        <v>465015.79</v>
      </c>
      <c r="D728" s="247">
        <f t="shared" si="146"/>
        <v>465015.79</v>
      </c>
      <c r="E728" s="247">
        <v>465015.79</v>
      </c>
      <c r="F728" s="247">
        <v>0</v>
      </c>
      <c r="G728" s="247">
        <v>0</v>
      </c>
      <c r="H728" s="247">
        <v>0</v>
      </c>
      <c r="I728" s="247">
        <v>0</v>
      </c>
      <c r="J728" s="249">
        <v>0</v>
      </c>
      <c r="K728" s="247">
        <v>0</v>
      </c>
      <c r="L728" s="247">
        <v>0</v>
      </c>
      <c r="M728" s="247">
        <v>0</v>
      </c>
      <c r="N728" s="247">
        <v>0</v>
      </c>
      <c r="O728" s="247">
        <v>0</v>
      </c>
      <c r="P728" s="247">
        <v>0</v>
      </c>
      <c r="Q728" s="247">
        <v>0</v>
      </c>
      <c r="R728" s="247">
        <v>0</v>
      </c>
      <c r="S728" s="247">
        <v>0</v>
      </c>
      <c r="T728" s="247">
        <v>0</v>
      </c>
      <c r="U728" s="250"/>
      <c r="V728" s="250"/>
      <c r="W728" s="250"/>
      <c r="X728" s="250"/>
      <c r="Y728" s="250"/>
      <c r="Z728" s="250"/>
      <c r="AA728" s="250"/>
      <c r="AB728" s="250"/>
      <c r="AC728" s="250"/>
      <c r="AD728" s="250"/>
      <c r="AE728" s="250"/>
      <c r="AF728" s="250"/>
      <c r="AG728" s="250"/>
      <c r="AH728" s="250"/>
      <c r="AI728" s="250"/>
      <c r="AJ728" s="250"/>
      <c r="AK728" s="250"/>
      <c r="AL728" s="250"/>
      <c r="AM728" s="250"/>
      <c r="AN728" s="250"/>
      <c r="AO728" s="250"/>
      <c r="AP728" s="250"/>
      <c r="AQ728" s="250"/>
    </row>
    <row r="729" spans="1:43" s="40" customFormat="1" ht="22.5" customHeight="1" x14ac:dyDescent="0.25">
      <c r="A729" s="344" t="s">
        <v>749</v>
      </c>
      <c r="B729" s="344"/>
      <c r="C729" s="242">
        <f>SUM(C730:C734)</f>
        <v>4784045.96</v>
      </c>
      <c r="D729" s="242">
        <f t="shared" ref="D729:T729" si="147">SUM(D730:D734)</f>
        <v>3649299.37</v>
      </c>
      <c r="E729" s="242">
        <f t="shared" si="147"/>
        <v>0</v>
      </c>
      <c r="F729" s="242">
        <f t="shared" si="147"/>
        <v>3258644.96</v>
      </c>
      <c r="G729" s="242">
        <f t="shared" si="147"/>
        <v>122841.21</v>
      </c>
      <c r="H729" s="242">
        <f t="shared" si="147"/>
        <v>122792</v>
      </c>
      <c r="I729" s="242">
        <f t="shared" si="147"/>
        <v>145021.20000000001</v>
      </c>
      <c r="J729" s="243">
        <f t="shared" si="147"/>
        <v>0</v>
      </c>
      <c r="K729" s="242">
        <f t="shared" si="147"/>
        <v>0</v>
      </c>
      <c r="L729" s="242">
        <f t="shared" si="147"/>
        <v>0</v>
      </c>
      <c r="M729" s="242">
        <f t="shared" si="147"/>
        <v>104005.58</v>
      </c>
      <c r="N729" s="242">
        <f t="shared" si="147"/>
        <v>703365.59</v>
      </c>
      <c r="O729" s="242">
        <f t="shared" si="147"/>
        <v>0</v>
      </c>
      <c r="P729" s="242">
        <f t="shared" si="147"/>
        <v>327375.42000000004</v>
      </c>
      <c r="Q729" s="242">
        <f t="shared" si="147"/>
        <v>0</v>
      </c>
      <c r="R729" s="242">
        <f t="shared" si="147"/>
        <v>0</v>
      </c>
      <c r="S729" s="242">
        <f t="shared" si="147"/>
        <v>0</v>
      </c>
      <c r="T729" s="242">
        <f t="shared" si="147"/>
        <v>0</v>
      </c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4"/>
      <c r="AG729" s="244"/>
      <c r="AH729" s="244"/>
      <c r="AI729" s="244"/>
      <c r="AJ729" s="244"/>
      <c r="AK729" s="244"/>
      <c r="AL729" s="244"/>
      <c r="AM729" s="244"/>
      <c r="AN729" s="244"/>
      <c r="AO729" s="244"/>
      <c r="AP729" s="244"/>
      <c r="AQ729" s="244"/>
    </row>
    <row r="730" spans="1:43" s="48" customFormat="1" ht="24" customHeight="1" x14ac:dyDescent="0.25">
      <c r="A730" s="245">
        <v>1</v>
      </c>
      <c r="B730" s="246" t="s">
        <v>750</v>
      </c>
      <c r="C730" s="247">
        <f t="shared" ref="C730:C734" si="148">D730+K730+L730+M730+N730+O730+P730+Q730+R730+S730+T730</f>
        <v>3246771.8</v>
      </c>
      <c r="D730" s="251">
        <f t="shared" ref="D730:D734" si="149">SUM(E730:I730)</f>
        <v>2543406.21</v>
      </c>
      <c r="E730" s="247">
        <v>0</v>
      </c>
      <c r="F730" s="247">
        <v>2297773</v>
      </c>
      <c r="G730" s="247">
        <v>122841.21</v>
      </c>
      <c r="H730" s="247">
        <v>122792</v>
      </c>
      <c r="I730" s="247">
        <v>0</v>
      </c>
      <c r="J730" s="249">
        <v>0</v>
      </c>
      <c r="K730" s="247">
        <v>0</v>
      </c>
      <c r="L730" s="247">
        <v>0</v>
      </c>
      <c r="M730" s="247">
        <v>0</v>
      </c>
      <c r="N730" s="247">
        <v>703365.59</v>
      </c>
      <c r="O730" s="247">
        <v>0</v>
      </c>
      <c r="P730" s="247">
        <v>0</v>
      </c>
      <c r="Q730" s="247">
        <v>0</v>
      </c>
      <c r="R730" s="247">
        <v>0</v>
      </c>
      <c r="S730" s="247">
        <v>0</v>
      </c>
      <c r="T730" s="247">
        <v>0</v>
      </c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50"/>
      <c r="AF730" s="250"/>
      <c r="AG730" s="250"/>
      <c r="AH730" s="250"/>
      <c r="AI730" s="250"/>
      <c r="AJ730" s="250"/>
      <c r="AK730" s="250"/>
      <c r="AL730" s="250"/>
      <c r="AM730" s="250"/>
      <c r="AN730" s="250"/>
      <c r="AO730" s="250"/>
      <c r="AP730" s="250"/>
      <c r="AQ730" s="250"/>
    </row>
    <row r="731" spans="1:43" s="48" customFormat="1" ht="23.25" customHeight="1" x14ac:dyDescent="0.25">
      <c r="A731" s="245">
        <v>2</v>
      </c>
      <c r="B731" s="246" t="s">
        <v>1442</v>
      </c>
      <c r="C731" s="247">
        <f t="shared" si="148"/>
        <v>8568.9500000000007</v>
      </c>
      <c r="D731" s="247">
        <f t="shared" si="149"/>
        <v>0</v>
      </c>
      <c r="E731" s="247">
        <v>0</v>
      </c>
      <c r="F731" s="247">
        <v>0</v>
      </c>
      <c r="G731" s="247">
        <v>0</v>
      </c>
      <c r="H731" s="247">
        <v>0</v>
      </c>
      <c r="I731" s="247">
        <v>0</v>
      </c>
      <c r="J731" s="249">
        <v>0</v>
      </c>
      <c r="K731" s="247">
        <v>0</v>
      </c>
      <c r="L731" s="247">
        <v>0</v>
      </c>
      <c r="M731" s="247">
        <v>0</v>
      </c>
      <c r="N731" s="247">
        <v>0</v>
      </c>
      <c r="O731" s="247">
        <v>0</v>
      </c>
      <c r="P731" s="247">
        <v>8568.9500000000007</v>
      </c>
      <c r="Q731" s="247">
        <v>0</v>
      </c>
      <c r="R731" s="247">
        <v>0</v>
      </c>
      <c r="S731" s="247">
        <v>0</v>
      </c>
      <c r="T731" s="247">
        <v>0</v>
      </c>
      <c r="U731" s="250"/>
      <c r="V731" s="250"/>
      <c r="W731" s="250"/>
      <c r="X731" s="250"/>
      <c r="Y731" s="250"/>
      <c r="Z731" s="250"/>
      <c r="AA731" s="250"/>
      <c r="AB731" s="250"/>
      <c r="AC731" s="250"/>
      <c r="AD731" s="250"/>
      <c r="AE731" s="250"/>
      <c r="AF731" s="250"/>
      <c r="AG731" s="250"/>
      <c r="AH731" s="250"/>
      <c r="AI731" s="250"/>
      <c r="AJ731" s="250"/>
      <c r="AK731" s="250"/>
      <c r="AL731" s="250"/>
      <c r="AM731" s="250"/>
      <c r="AN731" s="250"/>
      <c r="AO731" s="250"/>
      <c r="AP731" s="250"/>
      <c r="AQ731" s="250"/>
    </row>
    <row r="732" spans="1:43" s="48" customFormat="1" ht="24" customHeight="1" x14ac:dyDescent="0.25">
      <c r="A732" s="245">
        <v>3</v>
      </c>
      <c r="B732" s="246" t="s">
        <v>753</v>
      </c>
      <c r="C732" s="247">
        <f t="shared" si="148"/>
        <v>960871.96</v>
      </c>
      <c r="D732" s="251">
        <f t="shared" si="149"/>
        <v>960871.96</v>
      </c>
      <c r="E732" s="247">
        <v>0</v>
      </c>
      <c r="F732" s="247">
        <v>960871.96</v>
      </c>
      <c r="G732" s="247">
        <v>0</v>
      </c>
      <c r="H732" s="247">
        <v>0</v>
      </c>
      <c r="I732" s="247">
        <v>0</v>
      </c>
      <c r="J732" s="249">
        <v>0</v>
      </c>
      <c r="K732" s="247">
        <v>0</v>
      </c>
      <c r="L732" s="247">
        <v>0</v>
      </c>
      <c r="M732" s="247">
        <v>0</v>
      </c>
      <c r="N732" s="247">
        <v>0</v>
      </c>
      <c r="O732" s="247">
        <v>0</v>
      </c>
      <c r="P732" s="247">
        <v>0</v>
      </c>
      <c r="Q732" s="247">
        <v>0</v>
      </c>
      <c r="R732" s="247">
        <v>0</v>
      </c>
      <c r="S732" s="247">
        <v>0</v>
      </c>
      <c r="T732" s="247">
        <v>0</v>
      </c>
      <c r="U732" s="250"/>
      <c r="V732" s="250"/>
      <c r="W732" s="250"/>
      <c r="X732" s="250"/>
      <c r="Y732" s="250"/>
      <c r="Z732" s="250"/>
      <c r="AA732" s="250"/>
      <c r="AB732" s="250"/>
      <c r="AC732" s="250"/>
      <c r="AD732" s="250"/>
      <c r="AE732" s="250"/>
      <c r="AF732" s="250"/>
      <c r="AG732" s="250"/>
      <c r="AH732" s="250"/>
      <c r="AI732" s="250"/>
      <c r="AJ732" s="250"/>
      <c r="AK732" s="250"/>
      <c r="AL732" s="250"/>
      <c r="AM732" s="250"/>
      <c r="AN732" s="250"/>
      <c r="AO732" s="250"/>
      <c r="AP732" s="250"/>
      <c r="AQ732" s="250"/>
    </row>
    <row r="733" spans="1:43" s="48" customFormat="1" ht="24" customHeight="1" x14ac:dyDescent="0.25">
      <c r="A733" s="245">
        <v>4</v>
      </c>
      <c r="B733" s="246" t="s">
        <v>1443</v>
      </c>
      <c r="C733" s="247">
        <f t="shared" si="148"/>
        <v>418554.13</v>
      </c>
      <c r="D733" s="247">
        <f t="shared" si="149"/>
        <v>145021.20000000001</v>
      </c>
      <c r="E733" s="247">
        <v>0</v>
      </c>
      <c r="F733" s="247">
        <v>0</v>
      </c>
      <c r="G733" s="247">
        <v>0</v>
      </c>
      <c r="H733" s="247">
        <v>0</v>
      </c>
      <c r="I733" s="247">
        <v>145021.20000000001</v>
      </c>
      <c r="J733" s="249">
        <v>0</v>
      </c>
      <c r="K733" s="247">
        <v>0</v>
      </c>
      <c r="L733" s="247">
        <v>0</v>
      </c>
      <c r="M733" s="247">
        <v>104005.58</v>
      </c>
      <c r="N733" s="247">
        <v>0</v>
      </c>
      <c r="O733" s="247">
        <v>0</v>
      </c>
      <c r="P733" s="247">
        <v>169527.35</v>
      </c>
      <c r="Q733" s="247">
        <v>0</v>
      </c>
      <c r="R733" s="247">
        <v>0</v>
      </c>
      <c r="S733" s="247">
        <v>0</v>
      </c>
      <c r="T733" s="247">
        <v>0</v>
      </c>
      <c r="U733" s="250"/>
      <c r="V733" s="250"/>
      <c r="W733" s="250"/>
      <c r="X733" s="250"/>
      <c r="Y733" s="250"/>
      <c r="Z733" s="250"/>
      <c r="AA733" s="250"/>
      <c r="AB733" s="250"/>
      <c r="AC733" s="250"/>
      <c r="AD733" s="250"/>
      <c r="AE733" s="250"/>
      <c r="AF733" s="250"/>
      <c r="AG733" s="250"/>
      <c r="AH733" s="250"/>
      <c r="AI733" s="250"/>
      <c r="AJ733" s="250"/>
      <c r="AK733" s="250"/>
      <c r="AL733" s="250"/>
      <c r="AM733" s="250"/>
      <c r="AN733" s="250"/>
      <c r="AO733" s="250"/>
      <c r="AP733" s="250"/>
      <c r="AQ733" s="250"/>
    </row>
    <row r="734" spans="1:43" s="48" customFormat="1" ht="22.5" customHeight="1" x14ac:dyDescent="0.25">
      <c r="A734" s="245">
        <v>5</v>
      </c>
      <c r="B734" s="246" t="s">
        <v>1444</v>
      </c>
      <c r="C734" s="247">
        <f t="shared" si="148"/>
        <v>149279.12</v>
      </c>
      <c r="D734" s="247">
        <f t="shared" si="149"/>
        <v>0</v>
      </c>
      <c r="E734" s="247">
        <v>0</v>
      </c>
      <c r="F734" s="247">
        <v>0</v>
      </c>
      <c r="G734" s="247">
        <v>0</v>
      </c>
      <c r="H734" s="247">
        <v>0</v>
      </c>
      <c r="I734" s="247">
        <v>0</v>
      </c>
      <c r="J734" s="249">
        <v>0</v>
      </c>
      <c r="K734" s="247">
        <v>0</v>
      </c>
      <c r="L734" s="247">
        <v>0</v>
      </c>
      <c r="M734" s="247">
        <v>0</v>
      </c>
      <c r="N734" s="247">
        <v>0</v>
      </c>
      <c r="O734" s="247">
        <v>0</v>
      </c>
      <c r="P734" s="247">
        <v>149279.12</v>
      </c>
      <c r="Q734" s="247">
        <v>0</v>
      </c>
      <c r="R734" s="247">
        <v>0</v>
      </c>
      <c r="S734" s="247">
        <v>0</v>
      </c>
      <c r="T734" s="247">
        <v>0</v>
      </c>
      <c r="U734" s="250"/>
      <c r="V734" s="250"/>
      <c r="W734" s="250"/>
      <c r="X734" s="250"/>
      <c r="Y734" s="250"/>
      <c r="Z734" s="250"/>
      <c r="AA734" s="250"/>
      <c r="AB734" s="250"/>
      <c r="AC734" s="250"/>
      <c r="AD734" s="250"/>
      <c r="AE734" s="250"/>
      <c r="AF734" s="250"/>
      <c r="AG734" s="250"/>
      <c r="AH734" s="250"/>
      <c r="AI734" s="250"/>
      <c r="AJ734" s="250"/>
      <c r="AK734" s="250"/>
      <c r="AL734" s="250"/>
      <c r="AM734" s="250"/>
      <c r="AN734" s="250"/>
      <c r="AO734" s="250"/>
      <c r="AP734" s="250"/>
      <c r="AQ734" s="250"/>
    </row>
    <row r="735" spans="1:43" s="40" customFormat="1" ht="22.5" customHeight="1" x14ac:dyDescent="0.25">
      <c r="A735" s="344" t="s">
        <v>756</v>
      </c>
      <c r="B735" s="344"/>
      <c r="C735" s="242">
        <f>SUM(C736:C751)</f>
        <v>32095181.93</v>
      </c>
      <c r="D735" s="242">
        <f t="shared" ref="D735:T735" si="150">SUM(D736:D751)</f>
        <v>8532361.1099999994</v>
      </c>
      <c r="E735" s="242">
        <f t="shared" si="150"/>
        <v>335016</v>
      </c>
      <c r="F735" s="242">
        <f t="shared" si="150"/>
        <v>5868668.9000000004</v>
      </c>
      <c r="G735" s="242">
        <f t="shared" si="150"/>
        <v>0</v>
      </c>
      <c r="H735" s="242">
        <f t="shared" si="150"/>
        <v>1383083.41</v>
      </c>
      <c r="I735" s="242">
        <f t="shared" si="150"/>
        <v>945592.8</v>
      </c>
      <c r="J735" s="243">
        <f t="shared" si="150"/>
        <v>0</v>
      </c>
      <c r="K735" s="242">
        <f t="shared" si="150"/>
        <v>0</v>
      </c>
      <c r="L735" s="242">
        <f t="shared" si="150"/>
        <v>10637542.059999999</v>
      </c>
      <c r="M735" s="242">
        <f t="shared" si="150"/>
        <v>0</v>
      </c>
      <c r="N735" s="242">
        <f t="shared" si="150"/>
        <v>4901061.5199999996</v>
      </c>
      <c r="O735" s="242">
        <f t="shared" si="150"/>
        <v>0</v>
      </c>
      <c r="P735" s="242">
        <f t="shared" si="150"/>
        <v>1244739.29</v>
      </c>
      <c r="Q735" s="242">
        <f t="shared" si="150"/>
        <v>0</v>
      </c>
      <c r="R735" s="242">
        <f t="shared" si="150"/>
        <v>0</v>
      </c>
      <c r="S735" s="242">
        <f t="shared" si="150"/>
        <v>6779477.9500000002</v>
      </c>
      <c r="T735" s="242">
        <f t="shared" si="150"/>
        <v>0</v>
      </c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4"/>
      <c r="AG735" s="244"/>
      <c r="AH735" s="244"/>
      <c r="AI735" s="244"/>
      <c r="AJ735" s="244"/>
      <c r="AK735" s="244"/>
      <c r="AL735" s="244"/>
      <c r="AM735" s="244"/>
      <c r="AN735" s="244"/>
      <c r="AO735" s="244"/>
      <c r="AP735" s="244"/>
      <c r="AQ735" s="244"/>
    </row>
    <row r="736" spans="1:43" s="48" customFormat="1" ht="22.5" customHeight="1" x14ac:dyDescent="0.25">
      <c r="A736" s="245">
        <v>1</v>
      </c>
      <c r="B736" s="246" t="s">
        <v>757</v>
      </c>
      <c r="C736" s="247">
        <f t="shared" ref="C736:C751" si="151">D736+K736+L736+M736+N736+O736+P736+Q736+R736+S736+T736</f>
        <v>1168745.74</v>
      </c>
      <c r="D736" s="247">
        <f t="shared" ref="D736:D751" si="152">SUM(E736:I736)</f>
        <v>1168745.74</v>
      </c>
      <c r="E736" s="247">
        <v>0</v>
      </c>
      <c r="F736" s="247">
        <v>1168745.74</v>
      </c>
      <c r="G736" s="247">
        <v>0</v>
      </c>
      <c r="H736" s="247">
        <v>0</v>
      </c>
      <c r="I736" s="247">
        <v>0</v>
      </c>
      <c r="J736" s="249">
        <v>0</v>
      </c>
      <c r="K736" s="247">
        <v>0</v>
      </c>
      <c r="L736" s="247">
        <v>0</v>
      </c>
      <c r="M736" s="247">
        <v>0</v>
      </c>
      <c r="N736" s="247">
        <v>0</v>
      </c>
      <c r="O736" s="247">
        <v>0</v>
      </c>
      <c r="P736" s="247">
        <v>0</v>
      </c>
      <c r="Q736" s="247">
        <v>0</v>
      </c>
      <c r="R736" s="247">
        <v>0</v>
      </c>
      <c r="S736" s="247">
        <v>0</v>
      </c>
      <c r="T736" s="247">
        <v>0</v>
      </c>
      <c r="U736" s="250"/>
      <c r="V736" s="250"/>
      <c r="W736" s="250"/>
      <c r="X736" s="250"/>
      <c r="Y736" s="250"/>
      <c r="Z736" s="250"/>
      <c r="AA736" s="250"/>
      <c r="AB736" s="250"/>
      <c r="AC736" s="250"/>
      <c r="AD736" s="250"/>
      <c r="AE736" s="250"/>
      <c r="AF736" s="250"/>
      <c r="AG736" s="250"/>
      <c r="AH736" s="250"/>
      <c r="AI736" s="250"/>
      <c r="AJ736" s="250"/>
      <c r="AK736" s="250"/>
      <c r="AL736" s="250"/>
      <c r="AM736" s="250"/>
      <c r="AN736" s="250"/>
      <c r="AO736" s="250"/>
      <c r="AP736" s="250"/>
      <c r="AQ736" s="250"/>
    </row>
    <row r="737" spans="1:43" s="48" customFormat="1" ht="22.5" customHeight="1" x14ac:dyDescent="0.25">
      <c r="A737" s="245">
        <v>2</v>
      </c>
      <c r="B737" s="246" t="s">
        <v>1445</v>
      </c>
      <c r="C737" s="247">
        <f t="shared" si="151"/>
        <v>2903939.75</v>
      </c>
      <c r="D737" s="247">
        <f t="shared" si="152"/>
        <v>0</v>
      </c>
      <c r="E737" s="247">
        <v>0</v>
      </c>
      <c r="F737" s="247">
        <v>0</v>
      </c>
      <c r="G737" s="247">
        <v>0</v>
      </c>
      <c r="H737" s="247">
        <v>0</v>
      </c>
      <c r="I737" s="247">
        <v>0</v>
      </c>
      <c r="J737" s="249">
        <v>0</v>
      </c>
      <c r="K737" s="247">
        <v>0</v>
      </c>
      <c r="L737" s="247">
        <v>2760300.96</v>
      </c>
      <c r="M737" s="247">
        <v>0</v>
      </c>
      <c r="N737" s="247">
        <v>0</v>
      </c>
      <c r="O737" s="247">
        <v>0</v>
      </c>
      <c r="P737" s="247">
        <v>143638.79</v>
      </c>
      <c r="Q737" s="247">
        <v>0</v>
      </c>
      <c r="R737" s="247">
        <v>0</v>
      </c>
      <c r="S737" s="247">
        <v>0</v>
      </c>
      <c r="T737" s="247">
        <v>0</v>
      </c>
      <c r="U737" s="250"/>
      <c r="V737" s="250"/>
      <c r="W737" s="250"/>
      <c r="X737" s="250"/>
      <c r="Y737" s="250"/>
      <c r="Z737" s="250"/>
      <c r="AA737" s="250"/>
      <c r="AB737" s="250"/>
      <c r="AC737" s="250"/>
      <c r="AD737" s="250"/>
      <c r="AE737" s="250"/>
      <c r="AF737" s="250"/>
      <c r="AG737" s="250"/>
      <c r="AH737" s="250"/>
      <c r="AI737" s="250"/>
      <c r="AJ737" s="250"/>
      <c r="AK737" s="250"/>
      <c r="AL737" s="250"/>
      <c r="AM737" s="250"/>
      <c r="AN737" s="250"/>
      <c r="AO737" s="250"/>
      <c r="AP737" s="250"/>
      <c r="AQ737" s="250"/>
    </row>
    <row r="738" spans="1:43" s="48" customFormat="1" ht="22.5" customHeight="1" x14ac:dyDescent="0.25">
      <c r="A738" s="245">
        <v>3</v>
      </c>
      <c r="B738" s="246" t="s">
        <v>1446</v>
      </c>
      <c r="C738" s="247">
        <f t="shared" si="151"/>
        <v>5852133.5800000001</v>
      </c>
      <c r="D738" s="247">
        <f t="shared" si="152"/>
        <v>0</v>
      </c>
      <c r="E738" s="247">
        <v>0</v>
      </c>
      <c r="F738" s="247">
        <v>0</v>
      </c>
      <c r="G738" s="247">
        <v>0</v>
      </c>
      <c r="H738" s="247">
        <v>0</v>
      </c>
      <c r="I738" s="247">
        <v>0</v>
      </c>
      <c r="J738" s="249">
        <v>0</v>
      </c>
      <c r="K738" s="247">
        <v>0</v>
      </c>
      <c r="L738" s="247">
        <v>5582592.1399999997</v>
      </c>
      <c r="M738" s="247">
        <v>0</v>
      </c>
      <c r="N738" s="247">
        <v>0</v>
      </c>
      <c r="O738" s="247">
        <v>0</v>
      </c>
      <c r="P738" s="247">
        <v>269541.44</v>
      </c>
      <c r="Q738" s="247">
        <v>0</v>
      </c>
      <c r="R738" s="247">
        <v>0</v>
      </c>
      <c r="S738" s="247">
        <v>0</v>
      </c>
      <c r="T738" s="247">
        <v>0</v>
      </c>
      <c r="U738" s="250"/>
      <c r="V738" s="250"/>
      <c r="W738" s="250"/>
      <c r="X738" s="250"/>
      <c r="Y738" s="250"/>
      <c r="Z738" s="250"/>
      <c r="AA738" s="250"/>
      <c r="AB738" s="250"/>
      <c r="AC738" s="250"/>
      <c r="AD738" s="250"/>
      <c r="AE738" s="250"/>
      <c r="AF738" s="250"/>
      <c r="AG738" s="250"/>
      <c r="AH738" s="250"/>
      <c r="AI738" s="250"/>
      <c r="AJ738" s="250"/>
      <c r="AK738" s="250"/>
      <c r="AL738" s="250"/>
      <c r="AM738" s="250"/>
      <c r="AN738" s="250"/>
      <c r="AO738" s="250"/>
      <c r="AP738" s="250"/>
      <c r="AQ738" s="250"/>
    </row>
    <row r="739" spans="1:43" s="48" customFormat="1" ht="22.5" customHeight="1" x14ac:dyDescent="0.25">
      <c r="A739" s="245">
        <v>4</v>
      </c>
      <c r="B739" s="246" t="s">
        <v>760</v>
      </c>
      <c r="C739" s="247">
        <f t="shared" si="151"/>
        <v>958663.2</v>
      </c>
      <c r="D739" s="247">
        <f t="shared" si="152"/>
        <v>335016</v>
      </c>
      <c r="E739" s="247">
        <v>335016</v>
      </c>
      <c r="F739" s="247">
        <v>0</v>
      </c>
      <c r="G739" s="247">
        <v>0</v>
      </c>
      <c r="H739" s="247">
        <v>0</v>
      </c>
      <c r="I739" s="247">
        <v>0</v>
      </c>
      <c r="J739" s="249">
        <v>0</v>
      </c>
      <c r="K739" s="247">
        <v>0</v>
      </c>
      <c r="L739" s="247">
        <v>623647.19999999995</v>
      </c>
      <c r="M739" s="247">
        <v>0</v>
      </c>
      <c r="N739" s="247">
        <v>0</v>
      </c>
      <c r="O739" s="247">
        <v>0</v>
      </c>
      <c r="P739" s="247">
        <v>0</v>
      </c>
      <c r="Q739" s="247">
        <v>0</v>
      </c>
      <c r="R739" s="247">
        <v>0</v>
      </c>
      <c r="S739" s="247">
        <v>0</v>
      </c>
      <c r="T739" s="247">
        <v>0</v>
      </c>
      <c r="U739" s="250"/>
      <c r="V739" s="250"/>
      <c r="W739" s="250"/>
      <c r="X739" s="250"/>
      <c r="Y739" s="250"/>
      <c r="Z739" s="250"/>
      <c r="AA739" s="250"/>
      <c r="AB739" s="250"/>
      <c r="AC739" s="250"/>
      <c r="AD739" s="250"/>
      <c r="AE739" s="250"/>
      <c r="AF739" s="250"/>
      <c r="AG739" s="250"/>
      <c r="AH739" s="250"/>
      <c r="AI739" s="250"/>
      <c r="AJ739" s="250"/>
      <c r="AK739" s="250"/>
      <c r="AL739" s="250"/>
      <c r="AM739" s="250"/>
      <c r="AN739" s="250"/>
      <c r="AO739" s="250"/>
      <c r="AP739" s="250"/>
      <c r="AQ739" s="250"/>
    </row>
    <row r="740" spans="1:43" s="48" customFormat="1" ht="22.5" customHeight="1" x14ac:dyDescent="0.25">
      <c r="A740" s="245">
        <v>5</v>
      </c>
      <c r="B740" s="246" t="s">
        <v>761</v>
      </c>
      <c r="C740" s="247">
        <f t="shared" si="151"/>
        <v>1421331.6</v>
      </c>
      <c r="D740" s="247">
        <f t="shared" si="152"/>
        <v>0</v>
      </c>
      <c r="E740" s="247">
        <v>0</v>
      </c>
      <c r="F740" s="247">
        <v>0</v>
      </c>
      <c r="G740" s="247">
        <v>0</v>
      </c>
      <c r="H740" s="247">
        <v>0</v>
      </c>
      <c r="I740" s="247">
        <v>0</v>
      </c>
      <c r="J740" s="249">
        <v>0</v>
      </c>
      <c r="K740" s="247">
        <v>0</v>
      </c>
      <c r="L740" s="247">
        <v>0</v>
      </c>
      <c r="M740" s="247">
        <v>0</v>
      </c>
      <c r="N740" s="247">
        <v>1421331.6</v>
      </c>
      <c r="O740" s="247">
        <v>0</v>
      </c>
      <c r="P740" s="247">
        <v>0</v>
      </c>
      <c r="Q740" s="247">
        <v>0</v>
      </c>
      <c r="R740" s="247">
        <v>0</v>
      </c>
      <c r="S740" s="247">
        <v>0</v>
      </c>
      <c r="T740" s="247">
        <v>0</v>
      </c>
      <c r="U740" s="250"/>
      <c r="V740" s="250"/>
      <c r="W740" s="250"/>
      <c r="X740" s="250"/>
      <c r="Y740" s="250"/>
      <c r="Z740" s="250"/>
      <c r="AA740" s="250"/>
      <c r="AB740" s="250"/>
      <c r="AC740" s="250"/>
      <c r="AD740" s="250"/>
      <c r="AE740" s="250"/>
      <c r="AF740" s="250"/>
      <c r="AG740" s="250"/>
      <c r="AH740" s="250"/>
      <c r="AI740" s="250"/>
      <c r="AJ740" s="250"/>
      <c r="AK740" s="250"/>
      <c r="AL740" s="250"/>
      <c r="AM740" s="250"/>
      <c r="AN740" s="250"/>
      <c r="AO740" s="250"/>
      <c r="AP740" s="250"/>
      <c r="AQ740" s="250"/>
    </row>
    <row r="741" spans="1:43" s="48" customFormat="1" ht="22.5" customHeight="1" x14ac:dyDescent="0.25">
      <c r="A741" s="245">
        <v>6</v>
      </c>
      <c r="B741" s="246" t="s">
        <v>1447</v>
      </c>
      <c r="C741" s="247">
        <f t="shared" si="151"/>
        <v>10667854.890000001</v>
      </c>
      <c r="D741" s="247">
        <f t="shared" si="152"/>
        <v>0</v>
      </c>
      <c r="E741" s="247">
        <v>0</v>
      </c>
      <c r="F741" s="247">
        <v>0</v>
      </c>
      <c r="G741" s="247">
        <v>0</v>
      </c>
      <c r="H741" s="247">
        <v>0</v>
      </c>
      <c r="I741" s="247">
        <v>0</v>
      </c>
      <c r="J741" s="249">
        <v>0</v>
      </c>
      <c r="K741" s="247">
        <v>0</v>
      </c>
      <c r="L741" s="247">
        <v>0</v>
      </c>
      <c r="M741" s="247">
        <v>0</v>
      </c>
      <c r="N741" s="247">
        <v>3479729.92</v>
      </c>
      <c r="O741" s="247">
        <v>0</v>
      </c>
      <c r="P741" s="247">
        <v>408647.02</v>
      </c>
      <c r="Q741" s="247">
        <v>0</v>
      </c>
      <c r="R741" s="247">
        <v>0</v>
      </c>
      <c r="S741" s="247">
        <v>6779477.9500000002</v>
      </c>
      <c r="T741" s="247">
        <v>0</v>
      </c>
      <c r="U741" s="250"/>
      <c r="V741" s="250"/>
      <c r="W741" s="250"/>
      <c r="X741" s="250"/>
      <c r="Y741" s="250"/>
      <c r="Z741" s="250"/>
      <c r="AA741" s="250"/>
      <c r="AB741" s="250"/>
      <c r="AC741" s="250"/>
      <c r="AD741" s="250"/>
      <c r="AE741" s="250"/>
      <c r="AF741" s="250"/>
      <c r="AG741" s="250"/>
      <c r="AH741" s="250"/>
      <c r="AI741" s="250"/>
      <c r="AJ741" s="250"/>
      <c r="AK741" s="250"/>
      <c r="AL741" s="250"/>
      <c r="AM741" s="250"/>
      <c r="AN741" s="250"/>
      <c r="AO741" s="250"/>
      <c r="AP741" s="250"/>
      <c r="AQ741" s="250"/>
    </row>
    <row r="742" spans="1:43" s="48" customFormat="1" ht="22.5" customHeight="1" x14ac:dyDescent="0.25">
      <c r="A742" s="245">
        <v>7</v>
      </c>
      <c r="B742" s="246" t="s">
        <v>454</v>
      </c>
      <c r="C742" s="247">
        <f t="shared" si="151"/>
        <v>1198023.6000000001</v>
      </c>
      <c r="D742" s="247">
        <f t="shared" si="152"/>
        <v>1198023.6000000001</v>
      </c>
      <c r="E742" s="247">
        <v>0</v>
      </c>
      <c r="F742" s="247">
        <v>174102</v>
      </c>
      <c r="G742" s="247">
        <v>0</v>
      </c>
      <c r="H742" s="247">
        <v>551125.19999999995</v>
      </c>
      <c r="I742" s="247">
        <v>472796.4</v>
      </c>
      <c r="J742" s="249">
        <v>0</v>
      </c>
      <c r="K742" s="247">
        <v>0</v>
      </c>
      <c r="L742" s="247">
        <v>0</v>
      </c>
      <c r="M742" s="247">
        <v>0</v>
      </c>
      <c r="N742" s="247">
        <v>0</v>
      </c>
      <c r="O742" s="247">
        <v>0</v>
      </c>
      <c r="P742" s="247">
        <v>0</v>
      </c>
      <c r="Q742" s="247">
        <v>0</v>
      </c>
      <c r="R742" s="247">
        <v>0</v>
      </c>
      <c r="S742" s="247">
        <v>0</v>
      </c>
      <c r="T742" s="247">
        <v>0</v>
      </c>
      <c r="U742" s="250"/>
      <c r="V742" s="250"/>
      <c r="W742" s="250"/>
      <c r="X742" s="250"/>
      <c r="Y742" s="250"/>
      <c r="Z742" s="250"/>
      <c r="AA742" s="250"/>
      <c r="AB742" s="250"/>
      <c r="AC742" s="250"/>
      <c r="AD742" s="250"/>
      <c r="AE742" s="250"/>
      <c r="AF742" s="250"/>
      <c r="AG742" s="250"/>
      <c r="AH742" s="250"/>
      <c r="AI742" s="250"/>
      <c r="AJ742" s="250"/>
      <c r="AK742" s="250"/>
      <c r="AL742" s="250"/>
      <c r="AM742" s="250"/>
      <c r="AN742" s="250"/>
      <c r="AO742" s="250"/>
      <c r="AP742" s="250"/>
      <c r="AQ742" s="250"/>
    </row>
    <row r="743" spans="1:43" s="48" customFormat="1" ht="22.5" customHeight="1" x14ac:dyDescent="0.25">
      <c r="A743" s="245">
        <v>8</v>
      </c>
      <c r="B743" s="246" t="s">
        <v>1448</v>
      </c>
      <c r="C743" s="247">
        <f t="shared" si="151"/>
        <v>2085626.4</v>
      </c>
      <c r="D743" s="247">
        <f t="shared" si="152"/>
        <v>1023921.6</v>
      </c>
      <c r="E743" s="247">
        <v>0</v>
      </c>
      <c r="F743" s="247">
        <v>0</v>
      </c>
      <c r="G743" s="247">
        <v>0</v>
      </c>
      <c r="H743" s="247">
        <v>551125.19999999995</v>
      </c>
      <c r="I743" s="247">
        <v>472796.4</v>
      </c>
      <c r="J743" s="249">
        <v>0</v>
      </c>
      <c r="K743" s="247">
        <v>0</v>
      </c>
      <c r="L743" s="247">
        <v>1061704.8</v>
      </c>
      <c r="M743" s="247">
        <v>0</v>
      </c>
      <c r="N743" s="247">
        <v>0</v>
      </c>
      <c r="O743" s="247">
        <v>0</v>
      </c>
      <c r="P743" s="247">
        <v>0</v>
      </c>
      <c r="Q743" s="247">
        <v>0</v>
      </c>
      <c r="R743" s="247">
        <v>0</v>
      </c>
      <c r="S743" s="247">
        <v>0</v>
      </c>
      <c r="T743" s="247">
        <v>0</v>
      </c>
      <c r="U743" s="250"/>
      <c r="V743" s="250"/>
      <c r="W743" s="250"/>
      <c r="X743" s="250"/>
      <c r="Y743" s="250"/>
      <c r="Z743" s="250"/>
      <c r="AA743" s="250"/>
      <c r="AB743" s="250"/>
      <c r="AC743" s="250"/>
      <c r="AD743" s="250"/>
      <c r="AE743" s="250"/>
      <c r="AF743" s="250"/>
      <c r="AG743" s="250"/>
      <c r="AH743" s="250"/>
      <c r="AI743" s="250"/>
      <c r="AJ743" s="250"/>
      <c r="AK743" s="250"/>
      <c r="AL743" s="250"/>
      <c r="AM743" s="250"/>
      <c r="AN743" s="250"/>
      <c r="AO743" s="250"/>
      <c r="AP743" s="250"/>
      <c r="AQ743" s="250"/>
    </row>
    <row r="744" spans="1:43" s="48" customFormat="1" ht="22.5" customHeight="1" x14ac:dyDescent="0.25">
      <c r="A744" s="245">
        <v>9</v>
      </c>
      <c r="B744" s="246" t="s">
        <v>763</v>
      </c>
      <c r="C744" s="247">
        <f t="shared" si="151"/>
        <v>467632.91</v>
      </c>
      <c r="D744" s="247">
        <f t="shared" si="152"/>
        <v>467632.91</v>
      </c>
      <c r="E744" s="247">
        <v>0</v>
      </c>
      <c r="F744" s="247">
        <v>467632.91</v>
      </c>
      <c r="G744" s="247">
        <v>0</v>
      </c>
      <c r="H744" s="247">
        <v>0</v>
      </c>
      <c r="I744" s="247">
        <v>0</v>
      </c>
      <c r="J744" s="249">
        <v>0</v>
      </c>
      <c r="K744" s="247">
        <v>0</v>
      </c>
      <c r="L744" s="247">
        <v>0</v>
      </c>
      <c r="M744" s="247">
        <v>0</v>
      </c>
      <c r="N744" s="247">
        <v>0</v>
      </c>
      <c r="O744" s="247">
        <v>0</v>
      </c>
      <c r="P744" s="247">
        <v>0</v>
      </c>
      <c r="Q744" s="247">
        <v>0</v>
      </c>
      <c r="R744" s="247">
        <v>0</v>
      </c>
      <c r="S744" s="247">
        <v>0</v>
      </c>
      <c r="T744" s="247">
        <v>0</v>
      </c>
      <c r="U744" s="250"/>
      <c r="V744" s="250"/>
      <c r="W744" s="250"/>
      <c r="X744" s="250"/>
      <c r="Y744" s="250"/>
      <c r="Z744" s="250"/>
      <c r="AA744" s="250"/>
      <c r="AB744" s="250"/>
      <c r="AC744" s="250"/>
      <c r="AD744" s="250"/>
      <c r="AE744" s="250"/>
      <c r="AF744" s="250"/>
      <c r="AG744" s="250"/>
      <c r="AH744" s="250"/>
      <c r="AI744" s="250"/>
      <c r="AJ744" s="250"/>
      <c r="AK744" s="250"/>
      <c r="AL744" s="250"/>
      <c r="AM744" s="250"/>
      <c r="AN744" s="250"/>
      <c r="AO744" s="250"/>
      <c r="AP744" s="250"/>
      <c r="AQ744" s="250"/>
    </row>
    <row r="745" spans="1:43" s="48" customFormat="1" ht="22.5" customHeight="1" x14ac:dyDescent="0.25">
      <c r="A745" s="245">
        <v>10</v>
      </c>
      <c r="B745" s="246" t="s">
        <v>764</v>
      </c>
      <c r="C745" s="247">
        <f t="shared" si="151"/>
        <v>988538.27</v>
      </c>
      <c r="D745" s="247">
        <f t="shared" si="152"/>
        <v>988538.27</v>
      </c>
      <c r="E745" s="247">
        <v>0</v>
      </c>
      <c r="F745" s="247">
        <v>988538.27</v>
      </c>
      <c r="G745" s="247">
        <v>0</v>
      </c>
      <c r="H745" s="247">
        <v>0</v>
      </c>
      <c r="I745" s="247">
        <v>0</v>
      </c>
      <c r="J745" s="249">
        <v>0</v>
      </c>
      <c r="K745" s="247">
        <v>0</v>
      </c>
      <c r="L745" s="247">
        <v>0</v>
      </c>
      <c r="M745" s="247">
        <v>0</v>
      </c>
      <c r="N745" s="247">
        <v>0</v>
      </c>
      <c r="O745" s="247">
        <v>0</v>
      </c>
      <c r="P745" s="247">
        <v>0</v>
      </c>
      <c r="Q745" s="247">
        <v>0</v>
      </c>
      <c r="R745" s="247">
        <v>0</v>
      </c>
      <c r="S745" s="247">
        <v>0</v>
      </c>
      <c r="T745" s="247">
        <v>0</v>
      </c>
      <c r="U745" s="250"/>
      <c r="V745" s="250"/>
      <c r="W745" s="250"/>
      <c r="X745" s="250"/>
      <c r="Y745" s="250"/>
      <c r="Z745" s="250"/>
      <c r="AA745" s="250"/>
      <c r="AB745" s="250"/>
      <c r="AC745" s="250"/>
      <c r="AD745" s="250"/>
      <c r="AE745" s="250"/>
      <c r="AF745" s="250"/>
      <c r="AG745" s="250"/>
      <c r="AH745" s="250"/>
      <c r="AI745" s="250"/>
      <c r="AJ745" s="250"/>
      <c r="AK745" s="250"/>
      <c r="AL745" s="250"/>
      <c r="AM745" s="250"/>
      <c r="AN745" s="250"/>
      <c r="AO745" s="250"/>
      <c r="AP745" s="250"/>
      <c r="AQ745" s="250"/>
    </row>
    <row r="746" spans="1:43" s="48" customFormat="1" ht="22.5" customHeight="1" x14ac:dyDescent="0.25">
      <c r="A746" s="245">
        <v>11</v>
      </c>
      <c r="B746" s="246" t="s">
        <v>765</v>
      </c>
      <c r="C746" s="247">
        <f t="shared" si="151"/>
        <v>609296.96</v>
      </c>
      <c r="D746" s="247">
        <f t="shared" si="152"/>
        <v>0</v>
      </c>
      <c r="E746" s="247">
        <v>0</v>
      </c>
      <c r="F746" s="247">
        <v>0</v>
      </c>
      <c r="G746" s="247">
        <v>0</v>
      </c>
      <c r="H746" s="247">
        <v>0</v>
      </c>
      <c r="I746" s="247">
        <v>0</v>
      </c>
      <c r="J746" s="249">
        <v>0</v>
      </c>
      <c r="K746" s="247">
        <v>0</v>
      </c>
      <c r="L746" s="247">
        <v>609296.96</v>
      </c>
      <c r="M746" s="247">
        <v>0</v>
      </c>
      <c r="N746" s="247">
        <v>0</v>
      </c>
      <c r="O746" s="247">
        <v>0</v>
      </c>
      <c r="P746" s="247">
        <v>0</v>
      </c>
      <c r="Q746" s="247">
        <v>0</v>
      </c>
      <c r="R746" s="247">
        <v>0</v>
      </c>
      <c r="S746" s="247">
        <v>0</v>
      </c>
      <c r="T746" s="247">
        <v>0</v>
      </c>
      <c r="U746" s="250"/>
      <c r="V746" s="250"/>
      <c r="W746" s="250"/>
      <c r="X746" s="250"/>
      <c r="Y746" s="250"/>
      <c r="Z746" s="250"/>
      <c r="AA746" s="250"/>
      <c r="AB746" s="250"/>
      <c r="AC746" s="250"/>
      <c r="AD746" s="250"/>
      <c r="AE746" s="250"/>
      <c r="AF746" s="250"/>
      <c r="AG746" s="250"/>
      <c r="AH746" s="250"/>
      <c r="AI746" s="250"/>
      <c r="AJ746" s="250"/>
      <c r="AK746" s="250"/>
      <c r="AL746" s="250"/>
      <c r="AM746" s="250"/>
      <c r="AN746" s="250"/>
      <c r="AO746" s="250"/>
      <c r="AP746" s="250"/>
      <c r="AQ746" s="250"/>
    </row>
    <row r="747" spans="1:43" s="48" customFormat="1" ht="22.5" customHeight="1" x14ac:dyDescent="0.25">
      <c r="A747" s="245">
        <v>12</v>
      </c>
      <c r="B747" s="246" t="s">
        <v>766</v>
      </c>
      <c r="C747" s="247">
        <f t="shared" si="151"/>
        <v>1070402.19</v>
      </c>
      <c r="D747" s="247">
        <f t="shared" si="152"/>
        <v>1070402.19</v>
      </c>
      <c r="E747" s="247">
        <v>0</v>
      </c>
      <c r="F747" s="247">
        <v>1070402.19</v>
      </c>
      <c r="G747" s="247">
        <v>0</v>
      </c>
      <c r="H747" s="247">
        <v>0</v>
      </c>
      <c r="I747" s="247">
        <v>0</v>
      </c>
      <c r="J747" s="249">
        <v>0</v>
      </c>
      <c r="K747" s="247">
        <v>0</v>
      </c>
      <c r="L747" s="247">
        <v>0</v>
      </c>
      <c r="M747" s="247">
        <v>0</v>
      </c>
      <c r="N747" s="247">
        <v>0</v>
      </c>
      <c r="O747" s="247">
        <v>0</v>
      </c>
      <c r="P747" s="247">
        <v>0</v>
      </c>
      <c r="Q747" s="247">
        <v>0</v>
      </c>
      <c r="R747" s="247">
        <v>0</v>
      </c>
      <c r="S747" s="247">
        <v>0</v>
      </c>
      <c r="T747" s="247">
        <v>0</v>
      </c>
      <c r="U747" s="250"/>
      <c r="V747" s="250"/>
      <c r="W747" s="250"/>
      <c r="X747" s="250"/>
      <c r="Y747" s="250"/>
      <c r="Z747" s="250"/>
      <c r="AA747" s="250"/>
      <c r="AB747" s="250"/>
      <c r="AC747" s="250"/>
      <c r="AD747" s="250"/>
      <c r="AE747" s="250"/>
      <c r="AF747" s="250"/>
      <c r="AG747" s="250"/>
      <c r="AH747" s="250"/>
      <c r="AI747" s="250"/>
      <c r="AJ747" s="250"/>
      <c r="AK747" s="250"/>
      <c r="AL747" s="250"/>
      <c r="AM747" s="250"/>
      <c r="AN747" s="250"/>
      <c r="AO747" s="250"/>
      <c r="AP747" s="250"/>
      <c r="AQ747" s="250"/>
    </row>
    <row r="748" spans="1:43" s="48" customFormat="1" ht="22.5" customHeight="1" x14ac:dyDescent="0.25">
      <c r="A748" s="245">
        <v>13</v>
      </c>
      <c r="B748" s="246" t="s">
        <v>767</v>
      </c>
      <c r="C748" s="247">
        <f t="shared" si="151"/>
        <v>691972.59</v>
      </c>
      <c r="D748" s="247">
        <f t="shared" si="152"/>
        <v>691972.59</v>
      </c>
      <c r="E748" s="247">
        <v>0</v>
      </c>
      <c r="F748" s="247">
        <v>691972.59</v>
      </c>
      <c r="G748" s="247">
        <v>0</v>
      </c>
      <c r="H748" s="247">
        <v>0</v>
      </c>
      <c r="I748" s="247">
        <v>0</v>
      </c>
      <c r="J748" s="249">
        <v>0</v>
      </c>
      <c r="K748" s="247">
        <v>0</v>
      </c>
      <c r="L748" s="247">
        <v>0</v>
      </c>
      <c r="M748" s="247">
        <v>0</v>
      </c>
      <c r="N748" s="247">
        <v>0</v>
      </c>
      <c r="O748" s="247">
        <v>0</v>
      </c>
      <c r="P748" s="247">
        <v>0</v>
      </c>
      <c r="Q748" s="247">
        <v>0</v>
      </c>
      <c r="R748" s="247">
        <v>0</v>
      </c>
      <c r="S748" s="247">
        <v>0</v>
      </c>
      <c r="T748" s="247">
        <v>0</v>
      </c>
      <c r="U748" s="250"/>
      <c r="V748" s="250"/>
      <c r="W748" s="250"/>
      <c r="X748" s="250"/>
      <c r="Y748" s="250"/>
      <c r="Z748" s="250"/>
      <c r="AA748" s="250"/>
      <c r="AB748" s="250"/>
      <c r="AC748" s="250"/>
      <c r="AD748" s="250"/>
      <c r="AE748" s="250"/>
      <c r="AF748" s="250"/>
      <c r="AG748" s="250"/>
      <c r="AH748" s="250"/>
      <c r="AI748" s="250"/>
      <c r="AJ748" s="250"/>
      <c r="AK748" s="250"/>
      <c r="AL748" s="250"/>
      <c r="AM748" s="250"/>
      <c r="AN748" s="250"/>
      <c r="AO748" s="250"/>
      <c r="AP748" s="250"/>
      <c r="AQ748" s="250"/>
    </row>
    <row r="749" spans="1:43" s="48" customFormat="1" ht="22.5" customHeight="1" x14ac:dyDescent="0.25">
      <c r="A749" s="245">
        <v>14</v>
      </c>
      <c r="B749" s="246" t="s">
        <v>1449</v>
      </c>
      <c r="C749" s="247">
        <f t="shared" si="151"/>
        <v>249725.74</v>
      </c>
      <c r="D749" s="247">
        <f t="shared" si="152"/>
        <v>0</v>
      </c>
      <c r="E749" s="247">
        <v>0</v>
      </c>
      <c r="F749" s="247">
        <v>0</v>
      </c>
      <c r="G749" s="247">
        <v>0</v>
      </c>
      <c r="H749" s="247">
        <v>0</v>
      </c>
      <c r="I749" s="247">
        <v>0</v>
      </c>
      <c r="J749" s="249">
        <v>0</v>
      </c>
      <c r="K749" s="247">
        <v>0</v>
      </c>
      <c r="L749" s="247">
        <v>0</v>
      </c>
      <c r="M749" s="247">
        <v>0</v>
      </c>
      <c r="N749" s="247">
        <v>0</v>
      </c>
      <c r="O749" s="247">
        <v>0</v>
      </c>
      <c r="P749" s="247">
        <v>249725.74</v>
      </c>
      <c r="Q749" s="247">
        <v>0</v>
      </c>
      <c r="R749" s="247">
        <v>0</v>
      </c>
      <c r="S749" s="247">
        <v>0</v>
      </c>
      <c r="T749" s="247">
        <v>0</v>
      </c>
      <c r="U749" s="250"/>
      <c r="V749" s="250"/>
      <c r="W749" s="250"/>
      <c r="X749" s="250"/>
      <c r="Y749" s="250"/>
      <c r="Z749" s="250"/>
      <c r="AA749" s="250"/>
      <c r="AB749" s="250"/>
      <c r="AC749" s="250"/>
      <c r="AD749" s="250"/>
      <c r="AE749" s="250"/>
      <c r="AF749" s="250"/>
      <c r="AG749" s="250"/>
      <c r="AH749" s="250"/>
      <c r="AI749" s="250"/>
      <c r="AJ749" s="250"/>
      <c r="AK749" s="250"/>
      <c r="AL749" s="250"/>
      <c r="AM749" s="250"/>
      <c r="AN749" s="250"/>
      <c r="AO749" s="250"/>
      <c r="AP749" s="250"/>
      <c r="AQ749" s="250"/>
    </row>
    <row r="750" spans="1:43" s="48" customFormat="1" ht="22.5" customHeight="1" x14ac:dyDescent="0.25">
      <c r="A750" s="245">
        <v>15</v>
      </c>
      <c r="B750" s="246" t="s">
        <v>769</v>
      </c>
      <c r="C750" s="247">
        <f t="shared" si="151"/>
        <v>1588108.21</v>
      </c>
      <c r="D750" s="247">
        <f t="shared" si="152"/>
        <v>1588108.21</v>
      </c>
      <c r="E750" s="247">
        <v>0</v>
      </c>
      <c r="F750" s="247">
        <v>1307275.2</v>
      </c>
      <c r="G750" s="247">
        <v>0</v>
      </c>
      <c r="H750" s="247">
        <v>280833.01</v>
      </c>
      <c r="I750" s="247">
        <v>0</v>
      </c>
      <c r="J750" s="249">
        <v>0</v>
      </c>
      <c r="K750" s="247">
        <v>0</v>
      </c>
      <c r="L750" s="247">
        <v>0</v>
      </c>
      <c r="M750" s="247">
        <v>0</v>
      </c>
      <c r="N750" s="247">
        <v>0</v>
      </c>
      <c r="O750" s="247">
        <v>0</v>
      </c>
      <c r="P750" s="247">
        <v>0</v>
      </c>
      <c r="Q750" s="247">
        <v>0</v>
      </c>
      <c r="R750" s="247">
        <v>0</v>
      </c>
      <c r="S750" s="247">
        <v>0</v>
      </c>
      <c r="T750" s="247">
        <v>0</v>
      </c>
      <c r="U750" s="250"/>
      <c r="V750" s="250"/>
      <c r="W750" s="250"/>
      <c r="X750" s="250"/>
      <c r="Y750" s="250"/>
      <c r="Z750" s="250"/>
      <c r="AA750" s="250"/>
      <c r="AB750" s="250"/>
      <c r="AC750" s="250"/>
      <c r="AD750" s="250"/>
      <c r="AE750" s="250"/>
      <c r="AF750" s="250"/>
      <c r="AG750" s="250"/>
      <c r="AH750" s="250"/>
      <c r="AI750" s="250"/>
      <c r="AJ750" s="250"/>
      <c r="AK750" s="250"/>
      <c r="AL750" s="250"/>
      <c r="AM750" s="250"/>
      <c r="AN750" s="250"/>
      <c r="AO750" s="250"/>
      <c r="AP750" s="250"/>
      <c r="AQ750" s="250"/>
    </row>
    <row r="751" spans="1:43" s="48" customFormat="1" ht="22.5" customHeight="1" x14ac:dyDescent="0.25">
      <c r="A751" s="245">
        <v>16</v>
      </c>
      <c r="B751" s="246" t="s">
        <v>1450</v>
      </c>
      <c r="C751" s="247">
        <f t="shared" si="151"/>
        <v>173186.3</v>
      </c>
      <c r="D751" s="247">
        <f t="shared" si="152"/>
        <v>0</v>
      </c>
      <c r="E751" s="247">
        <v>0</v>
      </c>
      <c r="F751" s="247">
        <v>0</v>
      </c>
      <c r="G751" s="247">
        <v>0</v>
      </c>
      <c r="H751" s="247">
        <v>0</v>
      </c>
      <c r="I751" s="247">
        <v>0</v>
      </c>
      <c r="J751" s="249">
        <v>0</v>
      </c>
      <c r="K751" s="247">
        <v>0</v>
      </c>
      <c r="L751" s="247">
        <v>0</v>
      </c>
      <c r="M751" s="247">
        <v>0</v>
      </c>
      <c r="N751" s="247">
        <v>0</v>
      </c>
      <c r="O751" s="247">
        <v>0</v>
      </c>
      <c r="P751" s="247">
        <v>173186.3</v>
      </c>
      <c r="Q751" s="247">
        <v>0</v>
      </c>
      <c r="R751" s="247">
        <v>0</v>
      </c>
      <c r="S751" s="247">
        <v>0</v>
      </c>
      <c r="T751" s="247">
        <v>0</v>
      </c>
      <c r="U751" s="250"/>
      <c r="V751" s="250"/>
      <c r="W751" s="250"/>
      <c r="X751" s="250"/>
      <c r="Y751" s="250"/>
      <c r="Z751" s="250"/>
      <c r="AA751" s="250"/>
      <c r="AB751" s="250"/>
      <c r="AC751" s="250"/>
      <c r="AD751" s="250"/>
      <c r="AE751" s="250"/>
      <c r="AF751" s="250"/>
      <c r="AG751" s="250"/>
      <c r="AH751" s="250"/>
      <c r="AI751" s="250"/>
      <c r="AJ751" s="250"/>
      <c r="AK751" s="250"/>
      <c r="AL751" s="250"/>
      <c r="AM751" s="250"/>
      <c r="AN751" s="250"/>
      <c r="AO751" s="250"/>
      <c r="AP751" s="250"/>
      <c r="AQ751" s="250"/>
    </row>
    <row r="752" spans="1:43" s="40" customFormat="1" ht="30" customHeight="1" x14ac:dyDescent="0.25">
      <c r="A752" s="344" t="s">
        <v>366</v>
      </c>
      <c r="B752" s="344"/>
      <c r="C752" s="242">
        <f>C753+C758+C767</f>
        <v>31967691.66</v>
      </c>
      <c r="D752" s="242">
        <f t="shared" ref="D752:T752" si="153">D753+D758+D767</f>
        <v>9185273.1699999999</v>
      </c>
      <c r="E752" s="242">
        <f t="shared" si="153"/>
        <v>2089280.4</v>
      </c>
      <c r="F752" s="242">
        <f t="shared" si="153"/>
        <v>1559504.53</v>
      </c>
      <c r="G752" s="242">
        <f t="shared" si="153"/>
        <v>4738061.04</v>
      </c>
      <c r="H752" s="242">
        <f t="shared" si="153"/>
        <v>798427.2</v>
      </c>
      <c r="I752" s="242">
        <f t="shared" si="153"/>
        <v>0</v>
      </c>
      <c r="J752" s="243">
        <f t="shared" si="153"/>
        <v>0</v>
      </c>
      <c r="K752" s="242">
        <f t="shared" si="153"/>
        <v>0</v>
      </c>
      <c r="L752" s="242">
        <f t="shared" si="153"/>
        <v>16837059.390000001</v>
      </c>
      <c r="M752" s="242">
        <f t="shared" si="153"/>
        <v>0</v>
      </c>
      <c r="N752" s="242">
        <f t="shared" si="153"/>
        <v>4097852.4</v>
      </c>
      <c r="O752" s="242">
        <f t="shared" si="153"/>
        <v>517767.6</v>
      </c>
      <c r="P752" s="242">
        <f t="shared" si="153"/>
        <v>1329739.0999999999</v>
      </c>
      <c r="Q752" s="242">
        <f t="shared" si="153"/>
        <v>0</v>
      </c>
      <c r="R752" s="242">
        <f t="shared" si="153"/>
        <v>0</v>
      </c>
      <c r="S752" s="242">
        <f t="shared" si="153"/>
        <v>0</v>
      </c>
      <c r="T752" s="242">
        <f t="shared" si="153"/>
        <v>0</v>
      </c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4"/>
      <c r="AG752" s="244"/>
      <c r="AH752" s="244"/>
      <c r="AI752" s="244"/>
      <c r="AJ752" s="244"/>
      <c r="AK752" s="244"/>
      <c r="AL752" s="244"/>
      <c r="AM752" s="244"/>
      <c r="AN752" s="244"/>
      <c r="AO752" s="244"/>
      <c r="AP752" s="244"/>
      <c r="AQ752" s="244"/>
    </row>
    <row r="753" spans="1:43" s="40" customFormat="1" ht="30" customHeight="1" x14ac:dyDescent="0.25">
      <c r="A753" s="344" t="s">
        <v>367</v>
      </c>
      <c r="B753" s="344"/>
      <c r="C753" s="242">
        <f>SUM(C754:C757)</f>
        <v>3970927.07</v>
      </c>
      <c r="D753" s="242">
        <f t="shared" ref="D753:T753" si="154">SUM(D754:D757)</f>
        <v>0</v>
      </c>
      <c r="E753" s="242">
        <f t="shared" si="154"/>
        <v>0</v>
      </c>
      <c r="F753" s="242">
        <f t="shared" si="154"/>
        <v>0</v>
      </c>
      <c r="G753" s="242">
        <f t="shared" si="154"/>
        <v>0</v>
      </c>
      <c r="H753" s="242">
        <f t="shared" si="154"/>
        <v>0</v>
      </c>
      <c r="I753" s="242">
        <f t="shared" si="154"/>
        <v>0</v>
      </c>
      <c r="J753" s="243">
        <f t="shared" si="154"/>
        <v>0</v>
      </c>
      <c r="K753" s="242">
        <f t="shared" si="154"/>
        <v>0</v>
      </c>
      <c r="L753" s="242">
        <f t="shared" si="154"/>
        <v>0</v>
      </c>
      <c r="M753" s="242">
        <f t="shared" si="154"/>
        <v>0</v>
      </c>
      <c r="N753" s="242">
        <f t="shared" si="154"/>
        <v>3108094.8</v>
      </c>
      <c r="O753" s="242">
        <f t="shared" si="154"/>
        <v>517767.6</v>
      </c>
      <c r="P753" s="242">
        <f t="shared" si="154"/>
        <v>345064.67</v>
      </c>
      <c r="Q753" s="242">
        <f t="shared" si="154"/>
        <v>0</v>
      </c>
      <c r="R753" s="242">
        <f t="shared" si="154"/>
        <v>0</v>
      </c>
      <c r="S753" s="242">
        <f t="shared" si="154"/>
        <v>0</v>
      </c>
      <c r="T753" s="242">
        <f t="shared" si="154"/>
        <v>0</v>
      </c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4"/>
      <c r="AG753" s="244"/>
      <c r="AH753" s="244"/>
      <c r="AI753" s="244"/>
      <c r="AJ753" s="244"/>
      <c r="AK753" s="244"/>
      <c r="AL753" s="244"/>
      <c r="AM753" s="244"/>
      <c r="AN753" s="244"/>
      <c r="AO753" s="244"/>
      <c r="AP753" s="244"/>
      <c r="AQ753" s="244"/>
    </row>
    <row r="754" spans="1:43" s="48" customFormat="1" ht="22.5" customHeight="1" x14ac:dyDescent="0.25">
      <c r="A754" s="245">
        <v>1</v>
      </c>
      <c r="B754" s="246" t="s">
        <v>1451</v>
      </c>
      <c r="C754" s="247">
        <f t="shared" ref="C754:C784" si="155">D754+K754+L754+M754+N754+O754+P754+Q754+R754+S754+T754</f>
        <v>204792.33</v>
      </c>
      <c r="D754" s="247">
        <f t="shared" ref="D754:D768" si="156">SUM(E754:I754)</f>
        <v>0</v>
      </c>
      <c r="E754" s="247">
        <v>0</v>
      </c>
      <c r="F754" s="247">
        <v>0</v>
      </c>
      <c r="G754" s="247">
        <v>0</v>
      </c>
      <c r="H754" s="247">
        <v>0</v>
      </c>
      <c r="I754" s="247">
        <v>0</v>
      </c>
      <c r="J754" s="249">
        <v>0</v>
      </c>
      <c r="K754" s="247">
        <v>0</v>
      </c>
      <c r="L754" s="247">
        <v>0</v>
      </c>
      <c r="M754" s="247">
        <v>0</v>
      </c>
      <c r="N754" s="247">
        <v>0</v>
      </c>
      <c r="O754" s="247">
        <v>0</v>
      </c>
      <c r="P754" s="247">
        <f>188372.9+16419.43</f>
        <v>204792.33</v>
      </c>
      <c r="Q754" s="247">
        <v>0</v>
      </c>
      <c r="R754" s="247">
        <v>0</v>
      </c>
      <c r="S754" s="247">
        <v>0</v>
      </c>
      <c r="T754" s="247">
        <v>0</v>
      </c>
      <c r="U754" s="250"/>
      <c r="V754" s="250"/>
      <c r="W754" s="250"/>
      <c r="X754" s="250"/>
      <c r="Y754" s="250"/>
      <c r="Z754" s="250"/>
      <c r="AA754" s="250"/>
      <c r="AB754" s="250"/>
      <c r="AC754" s="250"/>
      <c r="AD754" s="250"/>
      <c r="AE754" s="250"/>
      <c r="AF754" s="250"/>
      <c r="AG754" s="250"/>
      <c r="AH754" s="250"/>
      <c r="AI754" s="250"/>
      <c r="AJ754" s="250"/>
      <c r="AK754" s="250"/>
      <c r="AL754" s="250"/>
      <c r="AM754" s="250"/>
      <c r="AN754" s="250"/>
      <c r="AO754" s="250"/>
      <c r="AP754" s="250"/>
      <c r="AQ754" s="250"/>
    </row>
    <row r="755" spans="1:43" s="48" customFormat="1" ht="21.75" customHeight="1" x14ac:dyDescent="0.25">
      <c r="A755" s="245">
        <v>2</v>
      </c>
      <c r="B755" s="246" t="s">
        <v>368</v>
      </c>
      <c r="C755" s="247">
        <f t="shared" si="155"/>
        <v>1986470.4</v>
      </c>
      <c r="D755" s="247">
        <f t="shared" si="156"/>
        <v>0</v>
      </c>
      <c r="E755" s="247">
        <v>0</v>
      </c>
      <c r="F755" s="247">
        <v>0</v>
      </c>
      <c r="G755" s="247">
        <v>0</v>
      </c>
      <c r="H755" s="247">
        <v>0</v>
      </c>
      <c r="I755" s="247">
        <v>0</v>
      </c>
      <c r="J755" s="249">
        <v>0</v>
      </c>
      <c r="K755" s="247">
        <v>0</v>
      </c>
      <c r="L755" s="247">
        <v>0</v>
      </c>
      <c r="M755" s="247">
        <v>0</v>
      </c>
      <c r="N755" s="247">
        <v>1468702.8</v>
      </c>
      <c r="O755" s="247">
        <v>517767.6</v>
      </c>
      <c r="P755" s="247">
        <v>0</v>
      </c>
      <c r="Q755" s="247">
        <v>0</v>
      </c>
      <c r="R755" s="247">
        <v>0</v>
      </c>
      <c r="S755" s="247">
        <v>0</v>
      </c>
      <c r="T755" s="247">
        <v>0</v>
      </c>
      <c r="U755" s="250"/>
      <c r="V755" s="250"/>
      <c r="W755" s="250"/>
      <c r="X755" s="250"/>
      <c r="Y755" s="250"/>
      <c r="Z755" s="250"/>
      <c r="AA755" s="250"/>
      <c r="AB755" s="250"/>
      <c r="AC755" s="250"/>
      <c r="AD755" s="250"/>
      <c r="AE755" s="250"/>
      <c r="AF755" s="250"/>
      <c r="AG755" s="250"/>
      <c r="AH755" s="250"/>
      <c r="AI755" s="250"/>
      <c r="AJ755" s="250"/>
      <c r="AK755" s="250"/>
      <c r="AL755" s="250"/>
      <c r="AM755" s="250"/>
      <c r="AN755" s="250"/>
      <c r="AO755" s="250"/>
      <c r="AP755" s="250"/>
      <c r="AQ755" s="250"/>
    </row>
    <row r="756" spans="1:43" s="48" customFormat="1" ht="21.75" customHeight="1" x14ac:dyDescent="0.25">
      <c r="A756" s="245">
        <v>3</v>
      </c>
      <c r="B756" s="246" t="s">
        <v>370</v>
      </c>
      <c r="C756" s="247">
        <f t="shared" si="155"/>
        <v>1639392</v>
      </c>
      <c r="D756" s="247">
        <f t="shared" si="156"/>
        <v>0</v>
      </c>
      <c r="E756" s="247">
        <v>0</v>
      </c>
      <c r="F756" s="247">
        <v>0</v>
      </c>
      <c r="G756" s="247">
        <v>0</v>
      </c>
      <c r="H756" s="247">
        <v>0</v>
      </c>
      <c r="I756" s="247">
        <v>0</v>
      </c>
      <c r="J756" s="249">
        <v>0</v>
      </c>
      <c r="K756" s="247">
        <v>0</v>
      </c>
      <c r="L756" s="247">
        <v>0</v>
      </c>
      <c r="M756" s="247">
        <v>0</v>
      </c>
      <c r="N756" s="247">
        <v>1639392</v>
      </c>
      <c r="O756" s="247">
        <v>0</v>
      </c>
      <c r="P756" s="247">
        <v>0</v>
      </c>
      <c r="Q756" s="247">
        <v>0</v>
      </c>
      <c r="R756" s="247">
        <v>0</v>
      </c>
      <c r="S756" s="247">
        <v>0</v>
      </c>
      <c r="T756" s="247">
        <v>0</v>
      </c>
      <c r="U756" s="250"/>
      <c r="V756" s="250"/>
      <c r="W756" s="250"/>
      <c r="X756" s="250"/>
      <c r="Y756" s="250"/>
      <c r="Z756" s="250"/>
      <c r="AA756" s="250"/>
      <c r="AB756" s="250"/>
      <c r="AC756" s="250"/>
      <c r="AD756" s="250"/>
      <c r="AE756" s="250"/>
      <c r="AF756" s="250"/>
      <c r="AG756" s="250"/>
      <c r="AH756" s="250"/>
      <c r="AI756" s="250"/>
      <c r="AJ756" s="250"/>
      <c r="AK756" s="250"/>
      <c r="AL756" s="250"/>
      <c r="AM756" s="250"/>
      <c r="AN756" s="250"/>
      <c r="AO756" s="250"/>
      <c r="AP756" s="250"/>
      <c r="AQ756" s="250"/>
    </row>
    <row r="757" spans="1:43" s="48" customFormat="1" ht="22.5" customHeight="1" x14ac:dyDescent="0.25">
      <c r="A757" s="245">
        <v>4</v>
      </c>
      <c r="B757" s="246" t="s">
        <v>1452</v>
      </c>
      <c r="C757" s="247">
        <f t="shared" si="155"/>
        <v>140272.34</v>
      </c>
      <c r="D757" s="247">
        <f t="shared" si="156"/>
        <v>0</v>
      </c>
      <c r="E757" s="247">
        <v>0</v>
      </c>
      <c r="F757" s="247">
        <v>0</v>
      </c>
      <c r="G757" s="247">
        <v>0</v>
      </c>
      <c r="H757" s="247">
        <v>0</v>
      </c>
      <c r="I757" s="247">
        <v>0</v>
      </c>
      <c r="J757" s="249">
        <v>0</v>
      </c>
      <c r="K757" s="247">
        <v>0</v>
      </c>
      <c r="L757" s="247">
        <v>0</v>
      </c>
      <c r="M757" s="247">
        <v>0</v>
      </c>
      <c r="N757" s="247">
        <v>0</v>
      </c>
      <c r="O757" s="247">
        <v>0</v>
      </c>
      <c r="P757" s="247">
        <v>140272.34</v>
      </c>
      <c r="Q757" s="247">
        <v>0</v>
      </c>
      <c r="R757" s="247">
        <v>0</v>
      </c>
      <c r="S757" s="247">
        <v>0</v>
      </c>
      <c r="T757" s="247">
        <v>0</v>
      </c>
      <c r="U757" s="250"/>
      <c r="V757" s="250"/>
      <c r="W757" s="250"/>
      <c r="X757" s="250"/>
      <c r="Y757" s="250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0"/>
      <c r="AP757" s="250"/>
      <c r="AQ757" s="250"/>
    </row>
    <row r="758" spans="1:43" s="40" customFormat="1" ht="22.5" customHeight="1" x14ac:dyDescent="0.25">
      <c r="A758" s="344" t="s">
        <v>371</v>
      </c>
      <c r="B758" s="344"/>
      <c r="C758" s="242">
        <f>SUM(C759:C766)</f>
        <v>27007006.989999998</v>
      </c>
      <c r="D758" s="242">
        <f t="shared" ref="D758:T758" si="157">SUM(D759:D766)</f>
        <v>9185273.1699999999</v>
      </c>
      <c r="E758" s="242">
        <f t="shared" si="157"/>
        <v>2089280.4</v>
      </c>
      <c r="F758" s="242">
        <f t="shared" si="157"/>
        <v>1559504.53</v>
      </c>
      <c r="G758" s="242">
        <f t="shared" si="157"/>
        <v>4738061.04</v>
      </c>
      <c r="H758" s="242">
        <f t="shared" si="157"/>
        <v>798427.2</v>
      </c>
      <c r="I758" s="242">
        <f t="shared" si="157"/>
        <v>0</v>
      </c>
      <c r="J758" s="243">
        <f t="shared" si="157"/>
        <v>0</v>
      </c>
      <c r="K758" s="242">
        <f t="shared" si="157"/>
        <v>0</v>
      </c>
      <c r="L758" s="242">
        <f t="shared" si="157"/>
        <v>16837059.390000001</v>
      </c>
      <c r="M758" s="242">
        <f t="shared" si="157"/>
        <v>0</v>
      </c>
      <c r="N758" s="242">
        <f t="shared" si="157"/>
        <v>0</v>
      </c>
      <c r="O758" s="242">
        <f t="shared" si="157"/>
        <v>0</v>
      </c>
      <c r="P758" s="242">
        <f t="shared" si="157"/>
        <v>984674.42999999993</v>
      </c>
      <c r="Q758" s="242">
        <f t="shared" si="157"/>
        <v>0</v>
      </c>
      <c r="R758" s="242">
        <f t="shared" si="157"/>
        <v>0</v>
      </c>
      <c r="S758" s="242">
        <f t="shared" si="157"/>
        <v>0</v>
      </c>
      <c r="T758" s="242">
        <f t="shared" si="157"/>
        <v>0</v>
      </c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4"/>
      <c r="AG758" s="244"/>
      <c r="AH758" s="244"/>
      <c r="AI758" s="244"/>
      <c r="AJ758" s="244"/>
      <c r="AK758" s="244"/>
      <c r="AL758" s="244"/>
      <c r="AM758" s="244"/>
      <c r="AN758" s="244"/>
      <c r="AO758" s="244"/>
      <c r="AP758" s="244"/>
      <c r="AQ758" s="244"/>
    </row>
    <row r="759" spans="1:43" s="48" customFormat="1" ht="21" customHeight="1" x14ac:dyDescent="0.25">
      <c r="A759" s="245">
        <v>1</v>
      </c>
      <c r="B759" s="246" t="s">
        <v>1453</v>
      </c>
      <c r="C759" s="247">
        <f t="shared" si="155"/>
        <v>1703763.01</v>
      </c>
      <c r="D759" s="247">
        <f t="shared" si="156"/>
        <v>1559504.53</v>
      </c>
      <c r="E759" s="247">
        <v>0</v>
      </c>
      <c r="F759" s="247">
        <v>1559504.53</v>
      </c>
      <c r="G759" s="247">
        <v>0</v>
      </c>
      <c r="H759" s="247">
        <v>0</v>
      </c>
      <c r="I759" s="247">
        <v>0</v>
      </c>
      <c r="J759" s="249">
        <v>0</v>
      </c>
      <c r="K759" s="247">
        <v>0</v>
      </c>
      <c r="L759" s="247">
        <v>0</v>
      </c>
      <c r="M759" s="247">
        <v>0</v>
      </c>
      <c r="N759" s="247">
        <v>0</v>
      </c>
      <c r="O759" s="247">
        <v>0</v>
      </c>
      <c r="P759" s="247">
        <v>144258.48000000001</v>
      </c>
      <c r="Q759" s="247">
        <v>0</v>
      </c>
      <c r="R759" s="247">
        <v>0</v>
      </c>
      <c r="S759" s="247">
        <v>0</v>
      </c>
      <c r="T759" s="247">
        <v>0</v>
      </c>
      <c r="U759" s="250"/>
      <c r="V759" s="250"/>
      <c r="W759" s="250"/>
      <c r="X759" s="250"/>
      <c r="Y759" s="250"/>
      <c r="Z759" s="250"/>
      <c r="AA759" s="250"/>
      <c r="AB759" s="250"/>
      <c r="AC759" s="250"/>
      <c r="AD759" s="250"/>
      <c r="AE759" s="250"/>
      <c r="AF759" s="250"/>
      <c r="AG759" s="250"/>
      <c r="AH759" s="250"/>
      <c r="AI759" s="250"/>
      <c r="AJ759" s="250"/>
      <c r="AK759" s="250"/>
      <c r="AL759" s="250"/>
      <c r="AM759" s="250"/>
      <c r="AN759" s="250"/>
      <c r="AO759" s="250"/>
      <c r="AP759" s="250"/>
      <c r="AQ759" s="250"/>
    </row>
    <row r="760" spans="1:43" s="48" customFormat="1" ht="21" customHeight="1" x14ac:dyDescent="0.25">
      <c r="A760" s="245">
        <v>2</v>
      </c>
      <c r="B760" s="246" t="s">
        <v>1290</v>
      </c>
      <c r="C760" s="247">
        <f t="shared" si="155"/>
        <v>12430397.91</v>
      </c>
      <c r="D760" s="247">
        <f t="shared" si="156"/>
        <v>0</v>
      </c>
      <c r="E760" s="247">
        <v>0</v>
      </c>
      <c r="F760" s="247">
        <v>0</v>
      </c>
      <c r="G760" s="247">
        <v>0</v>
      </c>
      <c r="H760" s="247">
        <v>0</v>
      </c>
      <c r="I760" s="247">
        <v>0</v>
      </c>
      <c r="J760" s="249">
        <v>0</v>
      </c>
      <c r="K760" s="247">
        <v>0</v>
      </c>
      <c r="L760" s="247">
        <v>12430397.91</v>
      </c>
      <c r="M760" s="247">
        <v>0</v>
      </c>
      <c r="N760" s="247">
        <v>0</v>
      </c>
      <c r="O760" s="247">
        <v>0</v>
      </c>
      <c r="P760" s="247">
        <v>0</v>
      </c>
      <c r="Q760" s="247">
        <v>0</v>
      </c>
      <c r="R760" s="247">
        <v>0</v>
      </c>
      <c r="S760" s="247">
        <v>0</v>
      </c>
      <c r="T760" s="247">
        <v>0</v>
      </c>
      <c r="U760" s="250"/>
      <c r="V760" s="250"/>
      <c r="W760" s="250"/>
      <c r="X760" s="250"/>
      <c r="Y760" s="250"/>
      <c r="Z760" s="250"/>
      <c r="AA760" s="250"/>
      <c r="AB760" s="250"/>
      <c r="AC760" s="250"/>
      <c r="AD760" s="250"/>
      <c r="AE760" s="250"/>
      <c r="AF760" s="250"/>
      <c r="AG760" s="250"/>
      <c r="AH760" s="250"/>
      <c r="AI760" s="250"/>
      <c r="AJ760" s="250"/>
      <c r="AK760" s="250"/>
      <c r="AL760" s="250"/>
      <c r="AM760" s="250"/>
      <c r="AN760" s="250"/>
      <c r="AO760" s="250"/>
      <c r="AP760" s="250"/>
      <c r="AQ760" s="250"/>
    </row>
    <row r="761" spans="1:43" s="48" customFormat="1" ht="21" customHeight="1" x14ac:dyDescent="0.25">
      <c r="A761" s="245">
        <v>3</v>
      </c>
      <c r="B761" s="246" t="s">
        <v>1454</v>
      </c>
      <c r="C761" s="247">
        <f t="shared" si="155"/>
        <v>3278531.38</v>
      </c>
      <c r="D761" s="247">
        <f t="shared" si="156"/>
        <v>3109719.6</v>
      </c>
      <c r="E761" s="247">
        <v>0</v>
      </c>
      <c r="F761" s="247">
        <v>0</v>
      </c>
      <c r="G761" s="247">
        <v>2680010.4</v>
      </c>
      <c r="H761" s="247">
        <v>429709.2</v>
      </c>
      <c r="I761" s="247">
        <v>0</v>
      </c>
      <c r="J761" s="249">
        <v>0</v>
      </c>
      <c r="K761" s="247">
        <v>0</v>
      </c>
      <c r="L761" s="247">
        <v>0</v>
      </c>
      <c r="M761" s="247">
        <v>0</v>
      </c>
      <c r="N761" s="247">
        <v>0</v>
      </c>
      <c r="O761" s="247">
        <v>0</v>
      </c>
      <c r="P761" s="247">
        <v>168811.78</v>
      </c>
      <c r="Q761" s="247">
        <v>0</v>
      </c>
      <c r="R761" s="247">
        <v>0</v>
      </c>
      <c r="S761" s="247">
        <v>0</v>
      </c>
      <c r="T761" s="247">
        <v>0</v>
      </c>
      <c r="U761" s="250"/>
      <c r="V761" s="250"/>
      <c r="W761" s="250"/>
      <c r="X761" s="250"/>
      <c r="Y761" s="250"/>
      <c r="Z761" s="250"/>
      <c r="AA761" s="250"/>
      <c r="AB761" s="250"/>
      <c r="AC761" s="250"/>
      <c r="AD761" s="250"/>
      <c r="AE761" s="250"/>
      <c r="AF761" s="250"/>
      <c r="AG761" s="250"/>
      <c r="AH761" s="250"/>
      <c r="AI761" s="250"/>
      <c r="AJ761" s="250"/>
      <c r="AK761" s="250"/>
      <c r="AL761" s="250"/>
      <c r="AM761" s="250"/>
      <c r="AN761" s="250"/>
      <c r="AO761" s="250"/>
      <c r="AP761" s="250"/>
      <c r="AQ761" s="250"/>
    </row>
    <row r="762" spans="1:43" s="48" customFormat="1" ht="21" customHeight="1" x14ac:dyDescent="0.25">
      <c r="A762" s="245">
        <v>4</v>
      </c>
      <c r="B762" s="246" t="s">
        <v>1455</v>
      </c>
      <c r="C762" s="247">
        <f t="shared" si="155"/>
        <v>2647731.2199999997</v>
      </c>
      <c r="D762" s="247">
        <f t="shared" si="156"/>
        <v>2426768.6399999997</v>
      </c>
      <c r="E762" s="247">
        <v>0</v>
      </c>
      <c r="F762" s="247">
        <v>0</v>
      </c>
      <c r="G762" s="247">
        <v>2058050.64</v>
      </c>
      <c r="H762" s="247">
        <v>368718</v>
      </c>
      <c r="I762" s="247">
        <v>0</v>
      </c>
      <c r="J762" s="249">
        <v>0</v>
      </c>
      <c r="K762" s="247">
        <v>0</v>
      </c>
      <c r="L762" s="247">
        <v>0</v>
      </c>
      <c r="M762" s="247">
        <v>0</v>
      </c>
      <c r="N762" s="247">
        <v>0</v>
      </c>
      <c r="O762" s="247">
        <v>0</v>
      </c>
      <c r="P762" s="247">
        <v>220962.58</v>
      </c>
      <c r="Q762" s="247">
        <v>0</v>
      </c>
      <c r="R762" s="247">
        <v>0</v>
      </c>
      <c r="S762" s="247">
        <v>0</v>
      </c>
      <c r="T762" s="247">
        <v>0</v>
      </c>
      <c r="U762" s="250"/>
      <c r="V762" s="250"/>
      <c r="W762" s="250"/>
      <c r="X762" s="250"/>
      <c r="Y762" s="250"/>
      <c r="Z762" s="250"/>
      <c r="AA762" s="250"/>
      <c r="AB762" s="250"/>
      <c r="AC762" s="250"/>
      <c r="AD762" s="250"/>
      <c r="AE762" s="250"/>
      <c r="AF762" s="250"/>
      <c r="AG762" s="250"/>
      <c r="AH762" s="250"/>
      <c r="AI762" s="250"/>
      <c r="AJ762" s="250"/>
      <c r="AK762" s="250"/>
      <c r="AL762" s="250"/>
      <c r="AM762" s="250"/>
      <c r="AN762" s="250"/>
      <c r="AO762" s="250"/>
      <c r="AP762" s="250"/>
      <c r="AQ762" s="250"/>
    </row>
    <row r="763" spans="1:43" s="48" customFormat="1" ht="21" customHeight="1" x14ac:dyDescent="0.25">
      <c r="A763" s="245">
        <v>5</v>
      </c>
      <c r="B763" s="246" t="s">
        <v>1456</v>
      </c>
      <c r="C763" s="247">
        <f t="shared" si="155"/>
        <v>4545788.32</v>
      </c>
      <c r="D763" s="247">
        <f t="shared" si="156"/>
        <v>0</v>
      </c>
      <c r="E763" s="247">
        <v>0</v>
      </c>
      <c r="F763" s="247">
        <v>0</v>
      </c>
      <c r="G763" s="247">
        <v>0</v>
      </c>
      <c r="H763" s="247">
        <v>0</v>
      </c>
      <c r="I763" s="247">
        <v>0</v>
      </c>
      <c r="J763" s="249">
        <v>0</v>
      </c>
      <c r="K763" s="247">
        <v>0</v>
      </c>
      <c r="L763" s="247">
        <v>4406661.4800000004</v>
      </c>
      <c r="M763" s="247">
        <v>0</v>
      </c>
      <c r="N763" s="247">
        <v>0</v>
      </c>
      <c r="O763" s="247">
        <v>0</v>
      </c>
      <c r="P763" s="247">
        <v>139126.84</v>
      </c>
      <c r="Q763" s="247">
        <v>0</v>
      </c>
      <c r="R763" s="247">
        <v>0</v>
      </c>
      <c r="S763" s="247">
        <v>0</v>
      </c>
      <c r="T763" s="247">
        <v>0</v>
      </c>
      <c r="U763" s="250"/>
      <c r="V763" s="250"/>
      <c r="W763" s="250"/>
      <c r="X763" s="250"/>
      <c r="Y763" s="250"/>
      <c r="Z763" s="250"/>
      <c r="AA763" s="250"/>
      <c r="AB763" s="250"/>
      <c r="AC763" s="250"/>
      <c r="AD763" s="250"/>
      <c r="AE763" s="250"/>
      <c r="AF763" s="250"/>
      <c r="AG763" s="250"/>
      <c r="AH763" s="250"/>
      <c r="AI763" s="250"/>
      <c r="AJ763" s="250"/>
      <c r="AK763" s="250"/>
      <c r="AL763" s="250"/>
      <c r="AM763" s="250"/>
      <c r="AN763" s="250"/>
      <c r="AO763" s="250"/>
      <c r="AP763" s="250"/>
      <c r="AQ763" s="250"/>
    </row>
    <row r="764" spans="1:43" s="48" customFormat="1" ht="21" customHeight="1" x14ac:dyDescent="0.25">
      <c r="A764" s="245">
        <v>6</v>
      </c>
      <c r="B764" s="246" t="s">
        <v>777</v>
      </c>
      <c r="C764" s="247">
        <f t="shared" si="155"/>
        <v>2089280.4</v>
      </c>
      <c r="D764" s="247">
        <f t="shared" si="156"/>
        <v>2089280.4</v>
      </c>
      <c r="E764" s="247">
        <v>2089280.4</v>
      </c>
      <c r="F764" s="247">
        <v>0</v>
      </c>
      <c r="G764" s="247">
        <v>0</v>
      </c>
      <c r="H764" s="247">
        <v>0</v>
      </c>
      <c r="I764" s="247">
        <v>0</v>
      </c>
      <c r="J764" s="249">
        <v>0</v>
      </c>
      <c r="K764" s="247">
        <v>0</v>
      </c>
      <c r="L764" s="247">
        <v>0</v>
      </c>
      <c r="M764" s="247">
        <v>0</v>
      </c>
      <c r="N764" s="247">
        <v>0</v>
      </c>
      <c r="O764" s="247">
        <v>0</v>
      </c>
      <c r="P764" s="247">
        <v>0</v>
      </c>
      <c r="Q764" s="247">
        <v>0</v>
      </c>
      <c r="R764" s="247">
        <v>0</v>
      </c>
      <c r="S764" s="247">
        <v>0</v>
      </c>
      <c r="T764" s="247">
        <v>0</v>
      </c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50"/>
      <c r="AF764" s="250"/>
      <c r="AG764" s="250"/>
      <c r="AH764" s="250"/>
      <c r="AI764" s="250"/>
      <c r="AJ764" s="250"/>
      <c r="AK764" s="250"/>
      <c r="AL764" s="250"/>
      <c r="AM764" s="250"/>
      <c r="AN764" s="250"/>
      <c r="AO764" s="250"/>
      <c r="AP764" s="250"/>
      <c r="AQ764" s="250"/>
    </row>
    <row r="765" spans="1:43" s="48" customFormat="1" ht="24.75" customHeight="1" x14ac:dyDescent="0.25">
      <c r="A765" s="245">
        <v>7</v>
      </c>
      <c r="B765" s="246" t="s">
        <v>1457</v>
      </c>
      <c r="C765" s="247">
        <f t="shared" si="155"/>
        <v>162668.17000000001</v>
      </c>
      <c r="D765" s="247">
        <f t="shared" si="156"/>
        <v>0</v>
      </c>
      <c r="E765" s="247">
        <v>0</v>
      </c>
      <c r="F765" s="247">
        <v>0</v>
      </c>
      <c r="G765" s="247">
        <v>0</v>
      </c>
      <c r="H765" s="247">
        <v>0</v>
      </c>
      <c r="I765" s="247">
        <v>0</v>
      </c>
      <c r="J765" s="249">
        <v>0</v>
      </c>
      <c r="K765" s="247">
        <v>0</v>
      </c>
      <c r="L765" s="247">
        <v>0</v>
      </c>
      <c r="M765" s="247">
        <v>0</v>
      </c>
      <c r="N765" s="247">
        <v>0</v>
      </c>
      <c r="O765" s="247">
        <v>0</v>
      </c>
      <c r="P765" s="247">
        <v>162668.17000000001</v>
      </c>
      <c r="Q765" s="247">
        <v>0</v>
      </c>
      <c r="R765" s="247">
        <v>0</v>
      </c>
      <c r="S765" s="247">
        <v>0</v>
      </c>
      <c r="T765" s="247">
        <v>0</v>
      </c>
      <c r="U765" s="250"/>
      <c r="V765" s="250"/>
      <c r="W765" s="250"/>
      <c r="X765" s="250"/>
      <c r="Y765" s="250"/>
      <c r="Z765" s="250"/>
      <c r="AA765" s="250"/>
      <c r="AB765" s="250"/>
      <c r="AC765" s="250"/>
      <c r="AD765" s="250"/>
      <c r="AE765" s="250"/>
      <c r="AF765" s="250"/>
      <c r="AG765" s="250"/>
      <c r="AH765" s="250"/>
      <c r="AI765" s="250"/>
      <c r="AJ765" s="250"/>
      <c r="AK765" s="250"/>
      <c r="AL765" s="250"/>
      <c r="AM765" s="250"/>
      <c r="AN765" s="250"/>
      <c r="AO765" s="250"/>
      <c r="AP765" s="250"/>
      <c r="AQ765" s="250"/>
    </row>
    <row r="766" spans="1:43" s="48" customFormat="1" ht="22.5" customHeight="1" x14ac:dyDescent="0.25">
      <c r="A766" s="245">
        <v>8</v>
      </c>
      <c r="B766" s="246" t="s">
        <v>1458</v>
      </c>
      <c r="C766" s="247">
        <f t="shared" si="155"/>
        <v>148846.57999999999</v>
      </c>
      <c r="D766" s="247">
        <f t="shared" si="156"/>
        <v>0</v>
      </c>
      <c r="E766" s="247">
        <v>0</v>
      </c>
      <c r="F766" s="247">
        <v>0</v>
      </c>
      <c r="G766" s="247">
        <v>0</v>
      </c>
      <c r="H766" s="247">
        <v>0</v>
      </c>
      <c r="I766" s="247">
        <v>0</v>
      </c>
      <c r="J766" s="249">
        <v>0</v>
      </c>
      <c r="K766" s="247">
        <v>0</v>
      </c>
      <c r="L766" s="247">
        <v>0</v>
      </c>
      <c r="M766" s="247">
        <v>0</v>
      </c>
      <c r="N766" s="247">
        <v>0</v>
      </c>
      <c r="O766" s="247">
        <v>0</v>
      </c>
      <c r="P766" s="247">
        <v>148846.57999999999</v>
      </c>
      <c r="Q766" s="247">
        <v>0</v>
      </c>
      <c r="R766" s="247">
        <v>0</v>
      </c>
      <c r="S766" s="247">
        <v>0</v>
      </c>
      <c r="T766" s="247">
        <v>0</v>
      </c>
      <c r="U766" s="250"/>
      <c r="V766" s="250"/>
      <c r="W766" s="250"/>
      <c r="X766" s="250"/>
      <c r="Y766" s="250"/>
      <c r="Z766" s="250"/>
      <c r="AA766" s="250"/>
      <c r="AB766" s="250"/>
      <c r="AC766" s="250"/>
      <c r="AD766" s="250"/>
      <c r="AE766" s="250"/>
      <c r="AF766" s="250"/>
      <c r="AG766" s="250"/>
      <c r="AH766" s="250"/>
      <c r="AI766" s="250"/>
      <c r="AJ766" s="250"/>
      <c r="AK766" s="250"/>
      <c r="AL766" s="250"/>
      <c r="AM766" s="250"/>
      <c r="AN766" s="250"/>
      <c r="AO766" s="250"/>
      <c r="AP766" s="250"/>
      <c r="AQ766" s="250"/>
    </row>
    <row r="767" spans="1:43" s="40" customFormat="1" ht="30" customHeight="1" x14ac:dyDescent="0.25">
      <c r="A767" s="344" t="s">
        <v>379</v>
      </c>
      <c r="B767" s="344"/>
      <c r="C767" s="242">
        <f>C768</f>
        <v>989757.6</v>
      </c>
      <c r="D767" s="242">
        <f t="shared" ref="D767:T767" si="158">D768</f>
        <v>0</v>
      </c>
      <c r="E767" s="242">
        <f t="shared" si="158"/>
        <v>0</v>
      </c>
      <c r="F767" s="242">
        <f t="shared" si="158"/>
        <v>0</v>
      </c>
      <c r="G767" s="242">
        <f t="shared" si="158"/>
        <v>0</v>
      </c>
      <c r="H767" s="242">
        <f t="shared" si="158"/>
        <v>0</v>
      </c>
      <c r="I767" s="242">
        <f t="shared" si="158"/>
        <v>0</v>
      </c>
      <c r="J767" s="243">
        <f t="shared" si="158"/>
        <v>0</v>
      </c>
      <c r="K767" s="242">
        <f t="shared" si="158"/>
        <v>0</v>
      </c>
      <c r="L767" s="242">
        <f t="shared" si="158"/>
        <v>0</v>
      </c>
      <c r="M767" s="242">
        <f t="shared" si="158"/>
        <v>0</v>
      </c>
      <c r="N767" s="242">
        <f t="shared" si="158"/>
        <v>989757.6</v>
      </c>
      <c r="O767" s="242">
        <f t="shared" si="158"/>
        <v>0</v>
      </c>
      <c r="P767" s="242">
        <f t="shared" si="158"/>
        <v>0</v>
      </c>
      <c r="Q767" s="242">
        <f t="shared" si="158"/>
        <v>0</v>
      </c>
      <c r="R767" s="242">
        <f t="shared" si="158"/>
        <v>0</v>
      </c>
      <c r="S767" s="242">
        <f t="shared" si="158"/>
        <v>0</v>
      </c>
      <c r="T767" s="242">
        <f t="shared" si="158"/>
        <v>0</v>
      </c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4"/>
      <c r="AG767" s="244"/>
      <c r="AH767" s="244"/>
      <c r="AI767" s="244"/>
      <c r="AJ767" s="244"/>
      <c r="AK767" s="244"/>
      <c r="AL767" s="244"/>
      <c r="AM767" s="244"/>
      <c r="AN767" s="244"/>
      <c r="AO767" s="244"/>
      <c r="AP767" s="244"/>
      <c r="AQ767" s="244"/>
    </row>
    <row r="768" spans="1:43" s="48" customFormat="1" ht="22.5" customHeight="1" x14ac:dyDescent="0.25">
      <c r="A768" s="245">
        <v>1</v>
      </c>
      <c r="B768" s="246" t="s">
        <v>380</v>
      </c>
      <c r="C768" s="247">
        <f t="shared" si="155"/>
        <v>989757.6</v>
      </c>
      <c r="D768" s="247">
        <f t="shared" si="156"/>
        <v>0</v>
      </c>
      <c r="E768" s="247">
        <v>0</v>
      </c>
      <c r="F768" s="247">
        <v>0</v>
      </c>
      <c r="G768" s="247">
        <v>0</v>
      </c>
      <c r="H768" s="247">
        <v>0</v>
      </c>
      <c r="I768" s="247">
        <v>0</v>
      </c>
      <c r="J768" s="249">
        <v>0</v>
      </c>
      <c r="K768" s="247">
        <v>0</v>
      </c>
      <c r="L768" s="247">
        <v>0</v>
      </c>
      <c r="M768" s="247">
        <v>0</v>
      </c>
      <c r="N768" s="247">
        <v>989757.6</v>
      </c>
      <c r="O768" s="247">
        <v>0</v>
      </c>
      <c r="P768" s="247">
        <v>0</v>
      </c>
      <c r="Q768" s="247">
        <v>0</v>
      </c>
      <c r="R768" s="247">
        <v>0</v>
      </c>
      <c r="S768" s="247">
        <v>0</v>
      </c>
      <c r="T768" s="247">
        <v>0</v>
      </c>
      <c r="U768" s="250"/>
      <c r="V768" s="250"/>
      <c r="W768" s="250"/>
      <c r="X768" s="250"/>
      <c r="Y768" s="250"/>
      <c r="Z768" s="250"/>
      <c r="AA768" s="250"/>
      <c r="AB768" s="250"/>
      <c r="AC768" s="250"/>
      <c r="AD768" s="250"/>
      <c r="AE768" s="250"/>
      <c r="AF768" s="250"/>
      <c r="AG768" s="250"/>
      <c r="AH768" s="250"/>
      <c r="AI768" s="250"/>
      <c r="AJ768" s="250"/>
      <c r="AK768" s="250"/>
      <c r="AL768" s="250"/>
      <c r="AM768" s="250"/>
      <c r="AN768" s="250"/>
      <c r="AO768" s="250"/>
      <c r="AP768" s="250"/>
      <c r="AQ768" s="250"/>
    </row>
    <row r="769" spans="1:43" s="40" customFormat="1" ht="32.25" customHeight="1" x14ac:dyDescent="0.25">
      <c r="A769" s="344" t="s">
        <v>398</v>
      </c>
      <c r="B769" s="344"/>
      <c r="C769" s="242">
        <f>C770+C781</f>
        <v>17860302.800000001</v>
      </c>
      <c r="D769" s="242">
        <f t="shared" ref="D769:T769" si="159">D770+D781</f>
        <v>2582540.4</v>
      </c>
      <c r="E769" s="242">
        <f t="shared" si="159"/>
        <v>0</v>
      </c>
      <c r="F769" s="242">
        <f t="shared" si="159"/>
        <v>1285698</v>
      </c>
      <c r="G769" s="242">
        <f t="shared" si="159"/>
        <v>0</v>
      </c>
      <c r="H769" s="242">
        <f t="shared" si="159"/>
        <v>840208.8</v>
      </c>
      <c r="I769" s="242">
        <f t="shared" si="159"/>
        <v>456633.59999999998</v>
      </c>
      <c r="J769" s="243">
        <f t="shared" si="159"/>
        <v>0</v>
      </c>
      <c r="K769" s="242">
        <f t="shared" si="159"/>
        <v>0</v>
      </c>
      <c r="L769" s="242">
        <f t="shared" si="159"/>
        <v>11529048.4</v>
      </c>
      <c r="M769" s="242">
        <f t="shared" si="159"/>
        <v>0</v>
      </c>
      <c r="N769" s="242">
        <f t="shared" si="159"/>
        <v>2343123.92</v>
      </c>
      <c r="O769" s="242">
        <f t="shared" si="159"/>
        <v>0</v>
      </c>
      <c r="P769" s="242">
        <f t="shared" si="159"/>
        <v>1405590.08</v>
      </c>
      <c r="Q769" s="242">
        <f t="shared" si="159"/>
        <v>0</v>
      </c>
      <c r="R769" s="242">
        <f t="shared" si="159"/>
        <v>0</v>
      </c>
      <c r="S769" s="242">
        <f t="shared" si="159"/>
        <v>0</v>
      </c>
      <c r="T769" s="242">
        <f t="shared" si="159"/>
        <v>0</v>
      </c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4"/>
      <c r="AG769" s="244"/>
      <c r="AH769" s="244"/>
      <c r="AI769" s="244"/>
      <c r="AJ769" s="244"/>
      <c r="AK769" s="244"/>
      <c r="AL769" s="244"/>
      <c r="AM769" s="244"/>
      <c r="AN769" s="244"/>
      <c r="AO769" s="244"/>
      <c r="AP769" s="244"/>
      <c r="AQ769" s="244"/>
    </row>
    <row r="770" spans="1:43" s="40" customFormat="1" ht="27.75" customHeight="1" x14ac:dyDescent="0.25">
      <c r="A770" s="344" t="s">
        <v>399</v>
      </c>
      <c r="B770" s="344"/>
      <c r="C770" s="242">
        <f>SUM(C771:C780)</f>
        <v>16867416.09</v>
      </c>
      <c r="D770" s="242">
        <f t="shared" ref="D770:T770" si="160">SUM(D771:D780)</f>
        <v>2582540.4</v>
      </c>
      <c r="E770" s="242">
        <f t="shared" si="160"/>
        <v>0</v>
      </c>
      <c r="F770" s="242">
        <f t="shared" si="160"/>
        <v>1285698</v>
      </c>
      <c r="G770" s="242">
        <f t="shared" si="160"/>
        <v>0</v>
      </c>
      <c r="H770" s="242">
        <f t="shared" si="160"/>
        <v>840208.8</v>
      </c>
      <c r="I770" s="242">
        <f t="shared" si="160"/>
        <v>456633.59999999998</v>
      </c>
      <c r="J770" s="243">
        <f t="shared" si="160"/>
        <v>0</v>
      </c>
      <c r="K770" s="242">
        <f t="shared" si="160"/>
        <v>0</v>
      </c>
      <c r="L770" s="242">
        <f t="shared" si="160"/>
        <v>11529048.4</v>
      </c>
      <c r="M770" s="242">
        <f t="shared" si="160"/>
        <v>0</v>
      </c>
      <c r="N770" s="242">
        <f t="shared" si="160"/>
        <v>2343123.92</v>
      </c>
      <c r="O770" s="242">
        <f t="shared" si="160"/>
        <v>0</v>
      </c>
      <c r="P770" s="242">
        <f t="shared" si="160"/>
        <v>412703.37</v>
      </c>
      <c r="Q770" s="242">
        <f t="shared" si="160"/>
        <v>0</v>
      </c>
      <c r="R770" s="242">
        <f t="shared" si="160"/>
        <v>0</v>
      </c>
      <c r="S770" s="242">
        <f t="shared" si="160"/>
        <v>0</v>
      </c>
      <c r="T770" s="242">
        <f t="shared" si="160"/>
        <v>0</v>
      </c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4"/>
      <c r="AG770" s="244"/>
      <c r="AH770" s="244"/>
      <c r="AI770" s="244"/>
      <c r="AJ770" s="244"/>
      <c r="AK770" s="244"/>
      <c r="AL770" s="244"/>
      <c r="AM770" s="244"/>
      <c r="AN770" s="244"/>
      <c r="AO770" s="244"/>
      <c r="AP770" s="244"/>
      <c r="AQ770" s="244"/>
    </row>
    <row r="771" spans="1:43" s="48" customFormat="1" ht="21" customHeight="1" x14ac:dyDescent="0.25">
      <c r="A771" s="245">
        <v>1</v>
      </c>
      <c r="B771" s="246" t="s">
        <v>1459</v>
      </c>
      <c r="C771" s="247">
        <f t="shared" si="155"/>
        <v>6288.66</v>
      </c>
      <c r="D771" s="247">
        <f t="shared" ref="D771:D830" si="161">SUM(E771:I771)</f>
        <v>0</v>
      </c>
      <c r="E771" s="247">
        <v>0</v>
      </c>
      <c r="F771" s="247">
        <v>0</v>
      </c>
      <c r="G771" s="247">
        <v>0</v>
      </c>
      <c r="H771" s="247">
        <v>0</v>
      </c>
      <c r="I771" s="247">
        <v>0</v>
      </c>
      <c r="J771" s="249">
        <v>0</v>
      </c>
      <c r="K771" s="247">
        <v>0</v>
      </c>
      <c r="L771" s="247">
        <v>0</v>
      </c>
      <c r="M771" s="247">
        <v>0</v>
      </c>
      <c r="N771" s="247">
        <v>0</v>
      </c>
      <c r="O771" s="247">
        <v>0</v>
      </c>
      <c r="P771" s="247">
        <v>6288.66</v>
      </c>
      <c r="Q771" s="247">
        <v>0</v>
      </c>
      <c r="R771" s="247">
        <v>0</v>
      </c>
      <c r="S771" s="247">
        <v>0</v>
      </c>
      <c r="T771" s="247">
        <v>0</v>
      </c>
      <c r="U771" s="250"/>
      <c r="V771" s="250"/>
      <c r="W771" s="250"/>
      <c r="X771" s="250"/>
      <c r="Y771" s="250"/>
      <c r="Z771" s="250"/>
      <c r="AA771" s="250"/>
      <c r="AB771" s="250"/>
      <c r="AC771" s="250"/>
      <c r="AD771" s="250"/>
      <c r="AE771" s="250"/>
      <c r="AF771" s="250"/>
      <c r="AG771" s="250"/>
      <c r="AH771" s="250"/>
      <c r="AI771" s="250"/>
      <c r="AJ771" s="250"/>
      <c r="AK771" s="250"/>
      <c r="AL771" s="250"/>
      <c r="AM771" s="250"/>
      <c r="AN771" s="250"/>
      <c r="AO771" s="250"/>
      <c r="AP771" s="250"/>
      <c r="AQ771" s="250"/>
    </row>
    <row r="772" spans="1:43" s="48" customFormat="1" ht="22.5" customHeight="1" x14ac:dyDescent="0.25">
      <c r="A772" s="245">
        <v>2</v>
      </c>
      <c r="B772" s="246" t="s">
        <v>781</v>
      </c>
      <c r="C772" s="247">
        <f t="shared" si="155"/>
        <v>2995580.3</v>
      </c>
      <c r="D772" s="247">
        <f t="shared" si="161"/>
        <v>0</v>
      </c>
      <c r="E772" s="247">
        <v>0</v>
      </c>
      <c r="F772" s="247">
        <v>0</v>
      </c>
      <c r="G772" s="247">
        <v>0</v>
      </c>
      <c r="H772" s="247">
        <v>0</v>
      </c>
      <c r="I772" s="247">
        <v>0</v>
      </c>
      <c r="J772" s="249">
        <v>0</v>
      </c>
      <c r="K772" s="247">
        <v>0</v>
      </c>
      <c r="L772" s="247">
        <v>2995580.3</v>
      </c>
      <c r="M772" s="247">
        <v>0</v>
      </c>
      <c r="N772" s="247">
        <v>0</v>
      </c>
      <c r="O772" s="247">
        <v>0</v>
      </c>
      <c r="P772" s="247">
        <v>0</v>
      </c>
      <c r="Q772" s="247">
        <v>0</v>
      </c>
      <c r="R772" s="247">
        <v>0</v>
      </c>
      <c r="S772" s="247">
        <v>0</v>
      </c>
      <c r="T772" s="247">
        <v>0</v>
      </c>
      <c r="U772" s="250"/>
      <c r="V772" s="250"/>
      <c r="W772" s="250"/>
      <c r="X772" s="250"/>
      <c r="Y772" s="250"/>
      <c r="Z772" s="250"/>
      <c r="AA772" s="250"/>
      <c r="AB772" s="250"/>
      <c r="AC772" s="250"/>
      <c r="AD772" s="250"/>
      <c r="AE772" s="250"/>
      <c r="AF772" s="250"/>
      <c r="AG772" s="250"/>
      <c r="AH772" s="250"/>
      <c r="AI772" s="250"/>
      <c r="AJ772" s="250"/>
      <c r="AK772" s="250"/>
      <c r="AL772" s="250"/>
      <c r="AM772" s="250"/>
      <c r="AN772" s="250"/>
      <c r="AO772" s="250"/>
      <c r="AP772" s="250"/>
      <c r="AQ772" s="250"/>
    </row>
    <row r="773" spans="1:43" s="48" customFormat="1" ht="22.5" customHeight="1" x14ac:dyDescent="0.25">
      <c r="A773" s="245">
        <v>3</v>
      </c>
      <c r="B773" s="246" t="s">
        <v>782</v>
      </c>
      <c r="C773" s="247">
        <f t="shared" si="155"/>
        <v>2666083.2000000002</v>
      </c>
      <c r="D773" s="247">
        <f t="shared" si="161"/>
        <v>0</v>
      </c>
      <c r="E773" s="247">
        <v>0</v>
      </c>
      <c r="F773" s="247">
        <v>0</v>
      </c>
      <c r="G773" s="247">
        <v>0</v>
      </c>
      <c r="H773" s="247">
        <v>0</v>
      </c>
      <c r="I773" s="247">
        <v>0</v>
      </c>
      <c r="J773" s="249">
        <v>0</v>
      </c>
      <c r="K773" s="247">
        <v>0</v>
      </c>
      <c r="L773" s="247">
        <v>2666083.2000000002</v>
      </c>
      <c r="M773" s="247">
        <v>0</v>
      </c>
      <c r="N773" s="247">
        <v>0</v>
      </c>
      <c r="O773" s="247">
        <v>0</v>
      </c>
      <c r="P773" s="247">
        <v>0</v>
      </c>
      <c r="Q773" s="247">
        <v>0</v>
      </c>
      <c r="R773" s="247">
        <v>0</v>
      </c>
      <c r="S773" s="247">
        <v>0</v>
      </c>
      <c r="T773" s="247">
        <v>0</v>
      </c>
      <c r="U773" s="250"/>
      <c r="V773" s="250"/>
      <c r="W773" s="250"/>
      <c r="X773" s="250"/>
      <c r="Y773" s="250"/>
      <c r="Z773" s="250"/>
      <c r="AA773" s="250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0"/>
      <c r="AP773" s="250"/>
      <c r="AQ773" s="250"/>
    </row>
    <row r="774" spans="1:43" s="48" customFormat="1" ht="22.5" customHeight="1" x14ac:dyDescent="0.25">
      <c r="A774" s="245">
        <v>4</v>
      </c>
      <c r="B774" s="246" t="s">
        <v>400</v>
      </c>
      <c r="C774" s="247">
        <f t="shared" si="155"/>
        <v>843387.61</v>
      </c>
      <c r="D774" s="247">
        <f t="shared" si="161"/>
        <v>0</v>
      </c>
      <c r="E774" s="247">
        <v>0</v>
      </c>
      <c r="F774" s="247">
        <v>0</v>
      </c>
      <c r="G774" s="247">
        <v>0</v>
      </c>
      <c r="H774" s="247">
        <v>0</v>
      </c>
      <c r="I774" s="247">
        <v>0</v>
      </c>
      <c r="J774" s="249">
        <v>0</v>
      </c>
      <c r="K774" s="247">
        <v>0</v>
      </c>
      <c r="L774" s="247">
        <v>0</v>
      </c>
      <c r="M774" s="247">
        <v>0</v>
      </c>
      <c r="N774" s="247">
        <v>843387.61</v>
      </c>
      <c r="O774" s="247">
        <v>0</v>
      </c>
      <c r="P774" s="247">
        <v>0</v>
      </c>
      <c r="Q774" s="247">
        <v>0</v>
      </c>
      <c r="R774" s="247">
        <v>0</v>
      </c>
      <c r="S774" s="247">
        <v>0</v>
      </c>
      <c r="T774" s="247">
        <v>0</v>
      </c>
      <c r="U774" s="250"/>
      <c r="V774" s="250"/>
      <c r="W774" s="250"/>
      <c r="X774" s="250"/>
      <c r="Y774" s="250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0"/>
      <c r="AP774" s="250"/>
      <c r="AQ774" s="250"/>
    </row>
    <row r="775" spans="1:43" s="48" customFormat="1" ht="22.5" customHeight="1" x14ac:dyDescent="0.25">
      <c r="A775" s="245">
        <v>5</v>
      </c>
      <c r="B775" s="246" t="s">
        <v>783</v>
      </c>
      <c r="C775" s="247">
        <f t="shared" si="155"/>
        <v>1837699.31</v>
      </c>
      <c r="D775" s="247">
        <f t="shared" si="161"/>
        <v>1132086</v>
      </c>
      <c r="E775" s="247">
        <v>0</v>
      </c>
      <c r="F775" s="247">
        <v>1132086</v>
      </c>
      <c r="G775" s="247">
        <v>0</v>
      </c>
      <c r="H775" s="247">
        <v>0</v>
      </c>
      <c r="I775" s="247">
        <v>0</v>
      </c>
      <c r="J775" s="249">
        <v>0</v>
      </c>
      <c r="K775" s="247">
        <v>0</v>
      </c>
      <c r="L775" s="247">
        <v>0</v>
      </c>
      <c r="M775" s="247">
        <v>0</v>
      </c>
      <c r="N775" s="247">
        <v>705613.31</v>
      </c>
      <c r="O775" s="247">
        <v>0</v>
      </c>
      <c r="P775" s="247">
        <v>0</v>
      </c>
      <c r="Q775" s="247">
        <v>0</v>
      </c>
      <c r="R775" s="247">
        <v>0</v>
      </c>
      <c r="S775" s="247">
        <v>0</v>
      </c>
      <c r="T775" s="247">
        <v>0</v>
      </c>
      <c r="U775" s="250"/>
      <c r="V775" s="250"/>
      <c r="W775" s="250"/>
      <c r="X775" s="250"/>
      <c r="Y775" s="250"/>
      <c r="Z775" s="250"/>
      <c r="AA775" s="250"/>
      <c r="AB775" s="250"/>
      <c r="AC775" s="250"/>
      <c r="AD775" s="250"/>
      <c r="AE775" s="250"/>
      <c r="AF775" s="250"/>
      <c r="AG775" s="250"/>
      <c r="AH775" s="250"/>
      <c r="AI775" s="250"/>
      <c r="AJ775" s="250"/>
      <c r="AK775" s="250"/>
      <c r="AL775" s="250"/>
      <c r="AM775" s="250"/>
      <c r="AN775" s="250"/>
      <c r="AO775" s="250"/>
      <c r="AP775" s="250"/>
      <c r="AQ775" s="250"/>
    </row>
    <row r="776" spans="1:43" s="48" customFormat="1" ht="22.5" customHeight="1" x14ac:dyDescent="0.25">
      <c r="A776" s="245">
        <v>6</v>
      </c>
      <c r="B776" s="246" t="s">
        <v>401</v>
      </c>
      <c r="C776" s="247">
        <f t="shared" si="155"/>
        <v>6654271.7000000002</v>
      </c>
      <c r="D776" s="247">
        <f t="shared" si="161"/>
        <v>786886.8</v>
      </c>
      <c r="E776" s="247">
        <v>0</v>
      </c>
      <c r="F776" s="247">
        <v>0</v>
      </c>
      <c r="G776" s="247">
        <v>0</v>
      </c>
      <c r="H776" s="247">
        <v>330253.2</v>
      </c>
      <c r="I776" s="247">
        <v>456633.59999999998</v>
      </c>
      <c r="J776" s="249">
        <v>0</v>
      </c>
      <c r="K776" s="247">
        <v>0</v>
      </c>
      <c r="L776" s="247">
        <v>5867384.9000000004</v>
      </c>
      <c r="M776" s="247">
        <v>0</v>
      </c>
      <c r="N776" s="247">
        <v>0</v>
      </c>
      <c r="O776" s="247">
        <v>0</v>
      </c>
      <c r="P776" s="247">
        <v>0</v>
      </c>
      <c r="Q776" s="247">
        <v>0</v>
      </c>
      <c r="R776" s="247">
        <v>0</v>
      </c>
      <c r="S776" s="247">
        <v>0</v>
      </c>
      <c r="T776" s="247">
        <v>0</v>
      </c>
      <c r="U776" s="250"/>
      <c r="V776" s="250"/>
      <c r="W776" s="250"/>
      <c r="X776" s="250"/>
      <c r="Y776" s="250"/>
      <c r="Z776" s="250"/>
      <c r="AA776" s="250"/>
      <c r="AB776" s="250"/>
      <c r="AC776" s="250"/>
      <c r="AD776" s="250"/>
      <c r="AE776" s="250"/>
      <c r="AF776" s="250"/>
      <c r="AG776" s="250"/>
      <c r="AH776" s="250"/>
      <c r="AI776" s="250"/>
      <c r="AJ776" s="250"/>
      <c r="AK776" s="250"/>
      <c r="AL776" s="250"/>
      <c r="AM776" s="250"/>
      <c r="AN776" s="250"/>
      <c r="AO776" s="250"/>
      <c r="AP776" s="250"/>
      <c r="AQ776" s="250"/>
    </row>
    <row r="777" spans="1:43" s="48" customFormat="1" ht="19.5" customHeight="1" x14ac:dyDescent="0.25">
      <c r="A777" s="245">
        <v>7</v>
      </c>
      <c r="B777" s="246" t="s">
        <v>1460</v>
      </c>
      <c r="C777" s="247">
        <f t="shared" si="155"/>
        <v>760460.79</v>
      </c>
      <c r="D777" s="247">
        <f t="shared" si="161"/>
        <v>509955.6</v>
      </c>
      <c r="E777" s="247">
        <v>0</v>
      </c>
      <c r="F777" s="247">
        <v>0</v>
      </c>
      <c r="G777" s="247">
        <v>0</v>
      </c>
      <c r="H777" s="247">
        <v>509955.6</v>
      </c>
      <c r="I777" s="247">
        <v>0</v>
      </c>
      <c r="J777" s="249">
        <v>0</v>
      </c>
      <c r="K777" s="247">
        <v>0</v>
      </c>
      <c r="L777" s="247">
        <v>0</v>
      </c>
      <c r="M777" s="247">
        <v>0</v>
      </c>
      <c r="N777" s="247">
        <v>0</v>
      </c>
      <c r="O777" s="247">
        <v>0</v>
      </c>
      <c r="P777" s="247">
        <v>250505.19</v>
      </c>
      <c r="Q777" s="247">
        <v>0</v>
      </c>
      <c r="R777" s="247">
        <v>0</v>
      </c>
      <c r="S777" s="247">
        <v>0</v>
      </c>
      <c r="T777" s="247">
        <v>0</v>
      </c>
      <c r="U777" s="250"/>
      <c r="V777" s="250"/>
      <c r="W777" s="250"/>
      <c r="X777" s="250"/>
      <c r="Y777" s="250"/>
      <c r="Z777" s="250"/>
      <c r="AA777" s="250"/>
      <c r="AB777" s="250"/>
      <c r="AC777" s="250"/>
      <c r="AD777" s="250"/>
      <c r="AE777" s="250"/>
      <c r="AF777" s="250"/>
      <c r="AG777" s="250"/>
      <c r="AH777" s="250"/>
      <c r="AI777" s="250"/>
      <c r="AJ777" s="250"/>
      <c r="AK777" s="250"/>
      <c r="AL777" s="250"/>
      <c r="AM777" s="250"/>
      <c r="AN777" s="250"/>
      <c r="AO777" s="250"/>
      <c r="AP777" s="250"/>
      <c r="AQ777" s="250"/>
    </row>
    <row r="778" spans="1:43" s="48" customFormat="1" ht="22.5" customHeight="1" x14ac:dyDescent="0.25">
      <c r="A778" s="245">
        <v>8</v>
      </c>
      <c r="B778" s="246" t="s">
        <v>1461</v>
      </c>
      <c r="C778" s="247">
        <f t="shared" si="155"/>
        <v>947735</v>
      </c>
      <c r="D778" s="247">
        <f t="shared" si="161"/>
        <v>153612</v>
      </c>
      <c r="E778" s="247">
        <v>0</v>
      </c>
      <c r="F778" s="247">
        <v>153612</v>
      </c>
      <c r="G778" s="247">
        <v>0</v>
      </c>
      <c r="H778" s="247">
        <v>0</v>
      </c>
      <c r="I778" s="247">
        <v>0</v>
      </c>
      <c r="J778" s="249">
        <v>0</v>
      </c>
      <c r="K778" s="247">
        <v>0</v>
      </c>
      <c r="L778" s="247">
        <v>0</v>
      </c>
      <c r="M778" s="247">
        <v>0</v>
      </c>
      <c r="N778" s="247">
        <v>794123</v>
      </c>
      <c r="O778" s="247">
        <v>0</v>
      </c>
      <c r="P778" s="247">
        <v>0</v>
      </c>
      <c r="Q778" s="247">
        <v>0</v>
      </c>
      <c r="R778" s="247">
        <v>0</v>
      </c>
      <c r="S778" s="247">
        <v>0</v>
      </c>
      <c r="T778" s="247">
        <v>0</v>
      </c>
      <c r="U778" s="250"/>
      <c r="V778" s="250"/>
      <c r="W778" s="250"/>
      <c r="X778" s="250"/>
      <c r="Y778" s="250"/>
      <c r="Z778" s="250"/>
      <c r="AA778" s="250"/>
      <c r="AB778" s="250"/>
      <c r="AC778" s="250"/>
      <c r="AD778" s="250"/>
      <c r="AE778" s="250"/>
      <c r="AF778" s="250"/>
      <c r="AG778" s="250"/>
      <c r="AH778" s="250"/>
      <c r="AI778" s="250"/>
      <c r="AJ778" s="250"/>
      <c r="AK778" s="250"/>
      <c r="AL778" s="250"/>
      <c r="AM778" s="250"/>
      <c r="AN778" s="250"/>
      <c r="AO778" s="250"/>
      <c r="AP778" s="250"/>
      <c r="AQ778" s="250"/>
    </row>
    <row r="779" spans="1:43" s="48" customFormat="1" ht="22.5" customHeight="1" x14ac:dyDescent="0.25">
      <c r="A779" s="245">
        <v>9</v>
      </c>
      <c r="B779" s="246" t="s">
        <v>1462</v>
      </c>
      <c r="C779" s="247">
        <f t="shared" si="155"/>
        <v>8870.9</v>
      </c>
      <c r="D779" s="247">
        <f t="shared" si="161"/>
        <v>0</v>
      </c>
      <c r="E779" s="247">
        <v>0</v>
      </c>
      <c r="F779" s="247">
        <v>0</v>
      </c>
      <c r="G779" s="247">
        <v>0</v>
      </c>
      <c r="H779" s="247">
        <v>0</v>
      </c>
      <c r="I779" s="247">
        <v>0</v>
      </c>
      <c r="J779" s="249">
        <v>0</v>
      </c>
      <c r="K779" s="247">
        <v>0</v>
      </c>
      <c r="L779" s="247">
        <v>0</v>
      </c>
      <c r="M779" s="247">
        <v>0</v>
      </c>
      <c r="N779" s="247">
        <v>0</v>
      </c>
      <c r="O779" s="247">
        <v>0</v>
      </c>
      <c r="P779" s="247">
        <v>8870.9</v>
      </c>
      <c r="Q779" s="247">
        <v>0</v>
      </c>
      <c r="R779" s="247">
        <v>0</v>
      </c>
      <c r="S779" s="247">
        <v>0</v>
      </c>
      <c r="T779" s="247">
        <v>0</v>
      </c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0"/>
    </row>
    <row r="780" spans="1:43" s="48" customFormat="1" ht="21.75" customHeight="1" x14ac:dyDescent="0.25">
      <c r="A780" s="245">
        <v>10</v>
      </c>
      <c r="B780" s="246" t="s">
        <v>1463</v>
      </c>
      <c r="C780" s="247">
        <f t="shared" si="155"/>
        <v>147038.62</v>
      </c>
      <c r="D780" s="247">
        <f t="shared" si="161"/>
        <v>0</v>
      </c>
      <c r="E780" s="247">
        <v>0</v>
      </c>
      <c r="F780" s="247">
        <v>0</v>
      </c>
      <c r="G780" s="247">
        <v>0</v>
      </c>
      <c r="H780" s="247">
        <v>0</v>
      </c>
      <c r="I780" s="247">
        <v>0</v>
      </c>
      <c r="J780" s="249">
        <v>0</v>
      </c>
      <c r="K780" s="247">
        <v>0</v>
      </c>
      <c r="L780" s="247">
        <v>0</v>
      </c>
      <c r="M780" s="247">
        <v>0</v>
      </c>
      <c r="N780" s="247">
        <v>0</v>
      </c>
      <c r="O780" s="247">
        <v>0</v>
      </c>
      <c r="P780" s="247">
        <v>147038.62</v>
      </c>
      <c r="Q780" s="247">
        <v>0</v>
      </c>
      <c r="R780" s="247">
        <v>0</v>
      </c>
      <c r="S780" s="247">
        <v>0</v>
      </c>
      <c r="T780" s="247">
        <v>0</v>
      </c>
      <c r="U780" s="250"/>
      <c r="V780" s="250"/>
      <c r="W780" s="250"/>
      <c r="X780" s="250"/>
      <c r="Y780" s="250"/>
      <c r="Z780" s="250"/>
      <c r="AA780" s="250"/>
      <c r="AB780" s="250"/>
      <c r="AC780" s="250"/>
      <c r="AD780" s="250"/>
      <c r="AE780" s="250"/>
      <c r="AF780" s="250"/>
      <c r="AG780" s="250"/>
      <c r="AH780" s="250"/>
      <c r="AI780" s="250"/>
      <c r="AJ780" s="250"/>
      <c r="AK780" s="250"/>
      <c r="AL780" s="250"/>
      <c r="AM780" s="250"/>
      <c r="AN780" s="250"/>
      <c r="AO780" s="250"/>
      <c r="AP780" s="250"/>
      <c r="AQ780" s="250"/>
    </row>
    <row r="781" spans="1:43" s="40" customFormat="1" ht="29.25" customHeight="1" x14ac:dyDescent="0.25">
      <c r="A781" s="344" t="s">
        <v>404</v>
      </c>
      <c r="B781" s="344"/>
      <c r="C781" s="242">
        <f>SUM(C782:C784)</f>
        <v>992886.71</v>
      </c>
      <c r="D781" s="242">
        <f t="shared" ref="D781:T781" si="162">SUM(D782:D784)</f>
        <v>0</v>
      </c>
      <c r="E781" s="242">
        <f t="shared" si="162"/>
        <v>0</v>
      </c>
      <c r="F781" s="242">
        <f t="shared" si="162"/>
        <v>0</v>
      </c>
      <c r="G781" s="242">
        <f t="shared" si="162"/>
        <v>0</v>
      </c>
      <c r="H781" s="242">
        <f t="shared" si="162"/>
        <v>0</v>
      </c>
      <c r="I781" s="242">
        <f t="shared" si="162"/>
        <v>0</v>
      </c>
      <c r="J781" s="243">
        <f t="shared" si="162"/>
        <v>0</v>
      </c>
      <c r="K781" s="242">
        <f t="shared" si="162"/>
        <v>0</v>
      </c>
      <c r="L781" s="242">
        <f t="shared" si="162"/>
        <v>0</v>
      </c>
      <c r="M781" s="242">
        <f t="shared" si="162"/>
        <v>0</v>
      </c>
      <c r="N781" s="242">
        <f t="shared" si="162"/>
        <v>0</v>
      </c>
      <c r="O781" s="242">
        <f t="shared" si="162"/>
        <v>0</v>
      </c>
      <c r="P781" s="242">
        <f t="shared" si="162"/>
        <v>992886.71</v>
      </c>
      <c r="Q781" s="242">
        <f t="shared" si="162"/>
        <v>0</v>
      </c>
      <c r="R781" s="242">
        <f t="shared" si="162"/>
        <v>0</v>
      </c>
      <c r="S781" s="242">
        <f t="shared" si="162"/>
        <v>0</v>
      </c>
      <c r="T781" s="242">
        <f t="shared" si="162"/>
        <v>0</v>
      </c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4"/>
      <c r="AG781" s="244"/>
      <c r="AH781" s="244"/>
      <c r="AI781" s="244"/>
      <c r="AJ781" s="244"/>
      <c r="AK781" s="244"/>
      <c r="AL781" s="244"/>
      <c r="AM781" s="244"/>
      <c r="AN781" s="244"/>
      <c r="AO781" s="244"/>
      <c r="AP781" s="244"/>
      <c r="AQ781" s="244"/>
    </row>
    <row r="782" spans="1:43" s="48" customFormat="1" ht="24.75" customHeight="1" x14ac:dyDescent="0.25">
      <c r="A782" s="245">
        <v>1</v>
      </c>
      <c r="B782" s="246" t="s">
        <v>1464</v>
      </c>
      <c r="C782" s="247">
        <f t="shared" si="155"/>
        <v>304910.11</v>
      </c>
      <c r="D782" s="247">
        <f>SUM(E782:I782)</f>
        <v>0</v>
      </c>
      <c r="E782" s="247">
        <v>0</v>
      </c>
      <c r="F782" s="247">
        <v>0</v>
      </c>
      <c r="G782" s="247">
        <v>0</v>
      </c>
      <c r="H782" s="247">
        <v>0</v>
      </c>
      <c r="I782" s="247">
        <v>0</v>
      </c>
      <c r="J782" s="249">
        <v>0</v>
      </c>
      <c r="K782" s="247">
        <v>0</v>
      </c>
      <c r="L782" s="247">
        <v>0</v>
      </c>
      <c r="M782" s="247">
        <v>0</v>
      </c>
      <c r="N782" s="247">
        <v>0</v>
      </c>
      <c r="O782" s="247">
        <v>0</v>
      </c>
      <c r="P782" s="247">
        <v>304910.11</v>
      </c>
      <c r="Q782" s="247">
        <v>0</v>
      </c>
      <c r="R782" s="247">
        <v>0</v>
      </c>
      <c r="S782" s="247">
        <v>0</v>
      </c>
      <c r="T782" s="247">
        <v>0</v>
      </c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50"/>
      <c r="AF782" s="250"/>
      <c r="AG782" s="250"/>
      <c r="AH782" s="250"/>
      <c r="AI782" s="250"/>
      <c r="AJ782" s="250"/>
      <c r="AK782" s="250"/>
      <c r="AL782" s="250"/>
      <c r="AM782" s="250"/>
      <c r="AN782" s="250"/>
      <c r="AO782" s="250"/>
      <c r="AP782" s="250"/>
      <c r="AQ782" s="250"/>
    </row>
    <row r="783" spans="1:43" s="48" customFormat="1" ht="22.5" customHeight="1" x14ac:dyDescent="0.25">
      <c r="A783" s="245">
        <v>2</v>
      </c>
      <c r="B783" s="246" t="s">
        <v>1465</v>
      </c>
      <c r="C783" s="247">
        <f t="shared" si="155"/>
        <v>301848.55</v>
      </c>
      <c r="D783" s="247">
        <f t="shared" si="161"/>
        <v>0</v>
      </c>
      <c r="E783" s="247">
        <v>0</v>
      </c>
      <c r="F783" s="247">
        <v>0</v>
      </c>
      <c r="G783" s="247">
        <v>0</v>
      </c>
      <c r="H783" s="247">
        <v>0</v>
      </c>
      <c r="I783" s="247">
        <v>0</v>
      </c>
      <c r="J783" s="249">
        <v>0</v>
      </c>
      <c r="K783" s="247">
        <v>0</v>
      </c>
      <c r="L783" s="247">
        <v>0</v>
      </c>
      <c r="M783" s="247">
        <v>0</v>
      </c>
      <c r="N783" s="247">
        <v>0</v>
      </c>
      <c r="O783" s="247">
        <v>0</v>
      </c>
      <c r="P783" s="247">
        <v>301848.55</v>
      </c>
      <c r="Q783" s="247">
        <v>0</v>
      </c>
      <c r="R783" s="247">
        <v>0</v>
      </c>
      <c r="S783" s="247">
        <v>0</v>
      </c>
      <c r="T783" s="247">
        <v>0</v>
      </c>
      <c r="U783" s="250"/>
      <c r="V783" s="250"/>
      <c r="W783" s="250"/>
      <c r="X783" s="250"/>
      <c r="Y783" s="250"/>
      <c r="Z783" s="250"/>
      <c r="AA783" s="250"/>
      <c r="AB783" s="250"/>
      <c r="AC783" s="250"/>
      <c r="AD783" s="250"/>
      <c r="AE783" s="250"/>
      <c r="AF783" s="250"/>
      <c r="AG783" s="250"/>
      <c r="AH783" s="250"/>
      <c r="AI783" s="250"/>
      <c r="AJ783" s="250"/>
      <c r="AK783" s="250"/>
      <c r="AL783" s="250"/>
      <c r="AM783" s="250"/>
      <c r="AN783" s="250"/>
      <c r="AO783" s="250"/>
      <c r="AP783" s="250"/>
      <c r="AQ783" s="250"/>
    </row>
    <row r="784" spans="1:43" s="48" customFormat="1" ht="22.5" customHeight="1" x14ac:dyDescent="0.25">
      <c r="A784" s="245">
        <v>3</v>
      </c>
      <c r="B784" s="246" t="s">
        <v>1466</v>
      </c>
      <c r="C784" s="247">
        <f t="shared" si="155"/>
        <v>386128.05</v>
      </c>
      <c r="D784" s="247">
        <f t="shared" si="161"/>
        <v>0</v>
      </c>
      <c r="E784" s="247">
        <v>0</v>
      </c>
      <c r="F784" s="247">
        <v>0</v>
      </c>
      <c r="G784" s="247">
        <v>0</v>
      </c>
      <c r="H784" s="247">
        <v>0</v>
      </c>
      <c r="I784" s="247">
        <v>0</v>
      </c>
      <c r="J784" s="249">
        <v>0</v>
      </c>
      <c r="K784" s="247">
        <v>0</v>
      </c>
      <c r="L784" s="247">
        <v>0</v>
      </c>
      <c r="M784" s="247">
        <v>0</v>
      </c>
      <c r="N784" s="247">
        <v>0</v>
      </c>
      <c r="O784" s="247">
        <v>0</v>
      </c>
      <c r="P784" s="247">
        <v>386128.05</v>
      </c>
      <c r="Q784" s="247">
        <v>0</v>
      </c>
      <c r="R784" s="247">
        <v>0</v>
      </c>
      <c r="S784" s="247">
        <v>0</v>
      </c>
      <c r="T784" s="247">
        <v>0</v>
      </c>
      <c r="U784" s="250"/>
      <c r="V784" s="250"/>
      <c r="W784" s="250"/>
      <c r="X784" s="250"/>
      <c r="Y784" s="250"/>
      <c r="Z784" s="250"/>
      <c r="AA784" s="250"/>
      <c r="AB784" s="250"/>
      <c r="AC784" s="250"/>
      <c r="AD784" s="250"/>
      <c r="AE784" s="250"/>
      <c r="AF784" s="250"/>
      <c r="AG784" s="250"/>
      <c r="AH784" s="250"/>
      <c r="AI784" s="250"/>
      <c r="AJ784" s="250"/>
      <c r="AK784" s="250"/>
      <c r="AL784" s="250"/>
      <c r="AM784" s="250"/>
      <c r="AN784" s="250"/>
      <c r="AO784" s="250"/>
      <c r="AP784" s="250"/>
      <c r="AQ784" s="250"/>
    </row>
    <row r="785" spans="1:209" s="40" customFormat="1" ht="29.25" customHeight="1" x14ac:dyDescent="0.25">
      <c r="A785" s="344" t="s">
        <v>409</v>
      </c>
      <c r="B785" s="344"/>
      <c r="C785" s="242">
        <f>C786</f>
        <v>6424033.6200000001</v>
      </c>
      <c r="D785" s="242">
        <f t="shared" ref="D785:T785" si="163">D786</f>
        <v>2524246.02</v>
      </c>
      <c r="E785" s="242">
        <f t="shared" si="163"/>
        <v>0</v>
      </c>
      <c r="F785" s="242">
        <f t="shared" si="163"/>
        <v>0</v>
      </c>
      <c r="G785" s="242">
        <f t="shared" si="163"/>
        <v>2073752.82</v>
      </c>
      <c r="H785" s="242">
        <f t="shared" si="163"/>
        <v>230924.4</v>
      </c>
      <c r="I785" s="242">
        <f t="shared" si="163"/>
        <v>219568.8</v>
      </c>
      <c r="J785" s="243">
        <f t="shared" si="163"/>
        <v>0</v>
      </c>
      <c r="K785" s="242">
        <f t="shared" si="163"/>
        <v>0</v>
      </c>
      <c r="L785" s="242">
        <f t="shared" si="163"/>
        <v>3644037.6</v>
      </c>
      <c r="M785" s="242">
        <f t="shared" si="163"/>
        <v>0</v>
      </c>
      <c r="N785" s="242">
        <f t="shared" si="163"/>
        <v>0</v>
      </c>
      <c r="O785" s="242">
        <f t="shared" si="163"/>
        <v>0</v>
      </c>
      <c r="P785" s="242">
        <f t="shared" si="163"/>
        <v>255750</v>
      </c>
      <c r="Q785" s="242">
        <f t="shared" si="163"/>
        <v>0</v>
      </c>
      <c r="R785" s="242">
        <f t="shared" si="163"/>
        <v>0</v>
      </c>
      <c r="S785" s="242">
        <f t="shared" si="163"/>
        <v>0</v>
      </c>
      <c r="T785" s="242">
        <f t="shared" si="163"/>
        <v>0</v>
      </c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4"/>
      <c r="AG785" s="244"/>
      <c r="AH785" s="244"/>
      <c r="AI785" s="244"/>
      <c r="AJ785" s="244"/>
      <c r="AK785" s="244"/>
      <c r="AL785" s="244"/>
      <c r="AM785" s="244"/>
      <c r="AN785" s="244"/>
      <c r="AO785" s="244"/>
      <c r="AP785" s="244"/>
      <c r="AQ785" s="244"/>
    </row>
    <row r="786" spans="1:209" s="40" customFormat="1" ht="22.5" customHeight="1" x14ac:dyDescent="0.25">
      <c r="A786" s="344" t="s">
        <v>410</v>
      </c>
      <c r="B786" s="344"/>
      <c r="C786" s="242">
        <f>SUM(C787:C789)</f>
        <v>6424033.6200000001</v>
      </c>
      <c r="D786" s="242">
        <f t="shared" ref="D786:T786" si="164">SUM(D787:D789)</f>
        <v>2524246.02</v>
      </c>
      <c r="E786" s="242">
        <f t="shared" si="164"/>
        <v>0</v>
      </c>
      <c r="F786" s="242">
        <f t="shared" si="164"/>
        <v>0</v>
      </c>
      <c r="G786" s="242">
        <f t="shared" si="164"/>
        <v>2073752.82</v>
      </c>
      <c r="H786" s="242">
        <f t="shared" si="164"/>
        <v>230924.4</v>
      </c>
      <c r="I786" s="242">
        <f t="shared" si="164"/>
        <v>219568.8</v>
      </c>
      <c r="J786" s="243">
        <f t="shared" si="164"/>
        <v>0</v>
      </c>
      <c r="K786" s="242">
        <f t="shared" si="164"/>
        <v>0</v>
      </c>
      <c r="L786" s="242">
        <f t="shared" si="164"/>
        <v>3644037.6</v>
      </c>
      <c r="M786" s="242">
        <f t="shared" si="164"/>
        <v>0</v>
      </c>
      <c r="N786" s="242">
        <f t="shared" si="164"/>
        <v>0</v>
      </c>
      <c r="O786" s="242">
        <f t="shared" si="164"/>
        <v>0</v>
      </c>
      <c r="P786" s="242">
        <f t="shared" si="164"/>
        <v>255750</v>
      </c>
      <c r="Q786" s="242">
        <f t="shared" si="164"/>
        <v>0</v>
      </c>
      <c r="R786" s="242">
        <f t="shared" si="164"/>
        <v>0</v>
      </c>
      <c r="S786" s="242">
        <f t="shared" si="164"/>
        <v>0</v>
      </c>
      <c r="T786" s="242">
        <f t="shared" si="164"/>
        <v>0</v>
      </c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4"/>
      <c r="AG786" s="244"/>
      <c r="AH786" s="244"/>
      <c r="AI786" s="244"/>
      <c r="AJ786" s="244"/>
      <c r="AK786" s="244"/>
      <c r="AL786" s="244"/>
      <c r="AM786" s="244"/>
      <c r="AN786" s="244"/>
      <c r="AO786" s="244"/>
      <c r="AP786" s="244"/>
      <c r="AQ786" s="244"/>
    </row>
    <row r="787" spans="1:209" s="48" customFormat="1" ht="22.5" customHeight="1" x14ac:dyDescent="0.25">
      <c r="A787" s="245">
        <v>1</v>
      </c>
      <c r="B787" s="246" t="s">
        <v>1467</v>
      </c>
      <c r="C787" s="247">
        <f t="shared" ref="C787:C850" si="165">D787+K787+L787+M787+N787+O787+P787+Q787+R787+S787+T787</f>
        <v>2329502.8200000003</v>
      </c>
      <c r="D787" s="247">
        <f t="shared" si="161"/>
        <v>2073752.82</v>
      </c>
      <c r="E787" s="247">
        <v>0</v>
      </c>
      <c r="F787" s="247">
        <v>0</v>
      </c>
      <c r="G787" s="247">
        <v>2073752.82</v>
      </c>
      <c r="H787" s="247">
        <v>0</v>
      </c>
      <c r="I787" s="247">
        <v>0</v>
      </c>
      <c r="J787" s="249">
        <v>0</v>
      </c>
      <c r="K787" s="247">
        <v>0</v>
      </c>
      <c r="L787" s="247">
        <v>0</v>
      </c>
      <c r="M787" s="247">
        <v>0</v>
      </c>
      <c r="N787" s="247">
        <v>0</v>
      </c>
      <c r="O787" s="247">
        <v>0</v>
      </c>
      <c r="P787" s="247">
        <v>255750</v>
      </c>
      <c r="Q787" s="247">
        <v>0</v>
      </c>
      <c r="R787" s="247">
        <v>0</v>
      </c>
      <c r="S787" s="247">
        <v>0</v>
      </c>
      <c r="T787" s="247">
        <v>0</v>
      </c>
      <c r="U787" s="250"/>
      <c r="V787" s="250"/>
      <c r="W787" s="250"/>
      <c r="X787" s="250"/>
      <c r="Y787" s="250"/>
      <c r="Z787" s="250"/>
      <c r="AA787" s="250"/>
      <c r="AB787" s="250"/>
      <c r="AC787" s="250"/>
      <c r="AD787" s="250"/>
      <c r="AE787" s="250"/>
      <c r="AF787" s="250"/>
      <c r="AG787" s="250"/>
      <c r="AH787" s="250"/>
      <c r="AI787" s="250"/>
      <c r="AJ787" s="250"/>
      <c r="AK787" s="250"/>
      <c r="AL787" s="250"/>
      <c r="AM787" s="250"/>
      <c r="AN787" s="250"/>
      <c r="AO787" s="250"/>
      <c r="AP787" s="250"/>
      <c r="AQ787" s="250"/>
    </row>
    <row r="788" spans="1:209" s="48" customFormat="1" ht="22.5" customHeight="1" x14ac:dyDescent="0.25">
      <c r="A788" s="245">
        <v>2</v>
      </c>
      <c r="B788" s="246" t="s">
        <v>1468</v>
      </c>
      <c r="C788" s="247">
        <f t="shared" si="165"/>
        <v>3644037.6</v>
      </c>
      <c r="D788" s="247">
        <f t="shared" si="161"/>
        <v>0</v>
      </c>
      <c r="E788" s="247">
        <v>0</v>
      </c>
      <c r="F788" s="247">
        <v>0</v>
      </c>
      <c r="G788" s="247">
        <v>0</v>
      </c>
      <c r="H788" s="247">
        <v>0</v>
      </c>
      <c r="I788" s="247">
        <v>0</v>
      </c>
      <c r="J788" s="249">
        <v>0</v>
      </c>
      <c r="K788" s="247">
        <v>0</v>
      </c>
      <c r="L788" s="247">
        <v>3644037.6</v>
      </c>
      <c r="M788" s="247">
        <v>0</v>
      </c>
      <c r="N788" s="247">
        <v>0</v>
      </c>
      <c r="O788" s="247">
        <v>0</v>
      </c>
      <c r="P788" s="247">
        <v>0</v>
      </c>
      <c r="Q788" s="247">
        <v>0</v>
      </c>
      <c r="R788" s="247">
        <v>0</v>
      </c>
      <c r="S788" s="247">
        <v>0</v>
      </c>
      <c r="T788" s="247">
        <v>0</v>
      </c>
      <c r="U788" s="250"/>
      <c r="V788" s="250"/>
      <c r="W788" s="250"/>
      <c r="X788" s="250"/>
      <c r="Y788" s="250"/>
      <c r="Z788" s="250"/>
      <c r="AA788" s="250"/>
      <c r="AB788" s="250"/>
      <c r="AC788" s="250"/>
      <c r="AD788" s="250"/>
      <c r="AE788" s="250"/>
      <c r="AF788" s="250"/>
      <c r="AG788" s="250"/>
      <c r="AH788" s="250"/>
      <c r="AI788" s="250"/>
      <c r="AJ788" s="250"/>
      <c r="AK788" s="250"/>
      <c r="AL788" s="250"/>
      <c r="AM788" s="250"/>
      <c r="AN788" s="250"/>
      <c r="AO788" s="250"/>
      <c r="AP788" s="250"/>
      <c r="AQ788" s="250"/>
    </row>
    <row r="789" spans="1:209" s="48" customFormat="1" ht="22.5" customHeight="1" x14ac:dyDescent="0.25">
      <c r="A789" s="245">
        <v>3</v>
      </c>
      <c r="B789" s="246" t="s">
        <v>791</v>
      </c>
      <c r="C789" s="247">
        <f t="shared" si="165"/>
        <v>450493.19999999995</v>
      </c>
      <c r="D789" s="247">
        <f t="shared" si="161"/>
        <v>450493.19999999995</v>
      </c>
      <c r="E789" s="247">
        <v>0</v>
      </c>
      <c r="F789" s="247">
        <v>0</v>
      </c>
      <c r="G789" s="247">
        <v>0</v>
      </c>
      <c r="H789" s="247">
        <v>230924.4</v>
      </c>
      <c r="I789" s="247">
        <v>219568.8</v>
      </c>
      <c r="J789" s="249">
        <v>0</v>
      </c>
      <c r="K789" s="247">
        <v>0</v>
      </c>
      <c r="L789" s="247">
        <v>0</v>
      </c>
      <c r="M789" s="247">
        <v>0</v>
      </c>
      <c r="N789" s="247">
        <v>0</v>
      </c>
      <c r="O789" s="247">
        <v>0</v>
      </c>
      <c r="P789" s="247">
        <v>0</v>
      </c>
      <c r="Q789" s="247">
        <v>0</v>
      </c>
      <c r="R789" s="247">
        <v>0</v>
      </c>
      <c r="S789" s="247">
        <v>0</v>
      </c>
      <c r="T789" s="247">
        <v>0</v>
      </c>
      <c r="U789" s="250"/>
      <c r="V789" s="250"/>
      <c r="W789" s="250"/>
      <c r="X789" s="250"/>
      <c r="Y789" s="250"/>
      <c r="Z789" s="250"/>
      <c r="AA789" s="250"/>
      <c r="AB789" s="250"/>
      <c r="AC789" s="250"/>
      <c r="AD789" s="250"/>
      <c r="AE789" s="250"/>
      <c r="AF789" s="250"/>
      <c r="AG789" s="250"/>
      <c r="AH789" s="250"/>
      <c r="AI789" s="250"/>
      <c r="AJ789" s="250"/>
      <c r="AK789" s="250"/>
      <c r="AL789" s="250"/>
      <c r="AM789" s="250"/>
      <c r="AN789" s="250"/>
      <c r="AO789" s="250"/>
      <c r="AP789" s="250"/>
      <c r="AQ789" s="250"/>
    </row>
    <row r="790" spans="1:209" s="40" customFormat="1" ht="29.25" customHeight="1" x14ac:dyDescent="0.25">
      <c r="A790" s="344" t="s">
        <v>440</v>
      </c>
      <c r="B790" s="344"/>
      <c r="C790" s="242">
        <f>C791+C793+C818</f>
        <v>26229474.460000001</v>
      </c>
      <c r="D790" s="242">
        <f t="shared" ref="D790:T790" si="166">D791+D793+D818</f>
        <v>307820.40000000002</v>
      </c>
      <c r="E790" s="242">
        <f t="shared" si="166"/>
        <v>0</v>
      </c>
      <c r="F790" s="242">
        <f t="shared" si="166"/>
        <v>0</v>
      </c>
      <c r="G790" s="242">
        <f t="shared" si="166"/>
        <v>0</v>
      </c>
      <c r="H790" s="242">
        <f t="shared" si="166"/>
        <v>95870.399999999994</v>
      </c>
      <c r="I790" s="242">
        <f t="shared" si="166"/>
        <v>211950</v>
      </c>
      <c r="J790" s="243">
        <f t="shared" si="166"/>
        <v>0</v>
      </c>
      <c r="K790" s="242">
        <f t="shared" si="166"/>
        <v>0</v>
      </c>
      <c r="L790" s="242">
        <f t="shared" si="166"/>
        <v>9174753.6600000001</v>
      </c>
      <c r="M790" s="242">
        <f t="shared" si="166"/>
        <v>0</v>
      </c>
      <c r="N790" s="242">
        <f t="shared" si="166"/>
        <v>16073851.539999999</v>
      </c>
      <c r="O790" s="242">
        <f t="shared" si="166"/>
        <v>0</v>
      </c>
      <c r="P790" s="242">
        <f t="shared" si="166"/>
        <v>673048.86</v>
      </c>
      <c r="Q790" s="242">
        <f t="shared" si="166"/>
        <v>0</v>
      </c>
      <c r="R790" s="242">
        <f t="shared" si="166"/>
        <v>0</v>
      </c>
      <c r="S790" s="242">
        <f t="shared" si="166"/>
        <v>0</v>
      </c>
      <c r="T790" s="242">
        <f t="shared" si="166"/>
        <v>0</v>
      </c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4"/>
      <c r="AG790" s="244"/>
      <c r="AH790" s="244"/>
      <c r="AI790" s="244"/>
      <c r="AJ790" s="244"/>
      <c r="AK790" s="244"/>
      <c r="AL790" s="244"/>
      <c r="AM790" s="244"/>
      <c r="AN790" s="244"/>
      <c r="AO790" s="244"/>
      <c r="AP790" s="244"/>
      <c r="AQ790" s="244"/>
    </row>
    <row r="791" spans="1:209" s="40" customFormat="1" ht="28.5" customHeight="1" x14ac:dyDescent="0.25">
      <c r="A791" s="344" t="s">
        <v>792</v>
      </c>
      <c r="B791" s="344"/>
      <c r="C791" s="242">
        <f>C792</f>
        <v>5415748.9199999999</v>
      </c>
      <c r="D791" s="242">
        <f t="shared" ref="D791:T791" si="167">D792</f>
        <v>0</v>
      </c>
      <c r="E791" s="242">
        <f t="shared" si="167"/>
        <v>0</v>
      </c>
      <c r="F791" s="242">
        <f t="shared" si="167"/>
        <v>0</v>
      </c>
      <c r="G791" s="242">
        <f t="shared" si="167"/>
        <v>0</v>
      </c>
      <c r="H791" s="242">
        <f t="shared" si="167"/>
        <v>0</v>
      </c>
      <c r="I791" s="242">
        <f t="shared" si="167"/>
        <v>0</v>
      </c>
      <c r="J791" s="243">
        <f t="shared" si="167"/>
        <v>0</v>
      </c>
      <c r="K791" s="242">
        <f t="shared" si="167"/>
        <v>0</v>
      </c>
      <c r="L791" s="242">
        <f t="shared" si="167"/>
        <v>4742700.0599999996</v>
      </c>
      <c r="M791" s="242">
        <f t="shared" si="167"/>
        <v>0</v>
      </c>
      <c r="N791" s="242">
        <f t="shared" si="167"/>
        <v>0</v>
      </c>
      <c r="O791" s="242">
        <f t="shared" si="167"/>
        <v>0</v>
      </c>
      <c r="P791" s="242">
        <f t="shared" si="167"/>
        <v>673048.86</v>
      </c>
      <c r="Q791" s="242">
        <f t="shared" si="167"/>
        <v>0</v>
      </c>
      <c r="R791" s="242">
        <f t="shared" si="167"/>
        <v>0</v>
      </c>
      <c r="S791" s="242">
        <f t="shared" si="167"/>
        <v>0</v>
      </c>
      <c r="T791" s="242">
        <f t="shared" si="167"/>
        <v>0</v>
      </c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4"/>
      <c r="AG791" s="244"/>
      <c r="AH791" s="244"/>
      <c r="AI791" s="244"/>
      <c r="AJ791" s="244"/>
      <c r="AK791" s="244"/>
      <c r="AL791" s="244"/>
      <c r="AM791" s="244"/>
      <c r="AN791" s="244"/>
      <c r="AO791" s="244"/>
      <c r="AP791" s="244"/>
      <c r="AQ791" s="244"/>
    </row>
    <row r="792" spans="1:209" s="48" customFormat="1" ht="32.25" customHeight="1" x14ac:dyDescent="0.25">
      <c r="A792" s="245">
        <v>1</v>
      </c>
      <c r="B792" s="246" t="s">
        <v>1469</v>
      </c>
      <c r="C792" s="247">
        <f t="shared" si="165"/>
        <v>5415748.9199999999</v>
      </c>
      <c r="D792" s="247">
        <f t="shared" si="161"/>
        <v>0</v>
      </c>
      <c r="E792" s="247">
        <v>0</v>
      </c>
      <c r="F792" s="247">
        <v>0</v>
      </c>
      <c r="G792" s="247">
        <v>0</v>
      </c>
      <c r="H792" s="247">
        <v>0</v>
      </c>
      <c r="I792" s="247">
        <v>0</v>
      </c>
      <c r="J792" s="249">
        <v>0</v>
      </c>
      <c r="K792" s="247">
        <v>0</v>
      </c>
      <c r="L792" s="247">
        <v>4742700.0599999996</v>
      </c>
      <c r="M792" s="247">
        <v>0</v>
      </c>
      <c r="N792" s="247">
        <v>0</v>
      </c>
      <c r="O792" s="247">
        <v>0</v>
      </c>
      <c r="P792" s="247">
        <f>153238.43+519810.43</f>
        <v>673048.86</v>
      </c>
      <c r="Q792" s="247">
        <v>0</v>
      </c>
      <c r="R792" s="247">
        <v>0</v>
      </c>
      <c r="S792" s="247">
        <v>0</v>
      </c>
      <c r="T792" s="247">
        <v>0</v>
      </c>
      <c r="U792" s="250"/>
      <c r="V792" s="250"/>
      <c r="W792" s="250"/>
      <c r="X792" s="250"/>
      <c r="Y792" s="250"/>
      <c r="Z792" s="250"/>
      <c r="AA792" s="250"/>
      <c r="AB792" s="250"/>
      <c r="AC792" s="250"/>
      <c r="AD792" s="250"/>
      <c r="AE792" s="250"/>
      <c r="AF792" s="250"/>
      <c r="AG792" s="250"/>
      <c r="AH792" s="250"/>
      <c r="AI792" s="250"/>
      <c r="AJ792" s="250"/>
      <c r="AK792" s="250"/>
      <c r="AL792" s="250"/>
      <c r="AM792" s="250"/>
      <c r="AN792" s="250"/>
      <c r="AO792" s="250"/>
      <c r="AP792" s="250"/>
      <c r="AQ792" s="250"/>
    </row>
    <row r="793" spans="1:209" s="81" customFormat="1" ht="32.25" customHeight="1" x14ac:dyDescent="0.2">
      <c r="A793" s="346" t="s">
        <v>794</v>
      </c>
      <c r="B793" s="346"/>
      <c r="C793" s="274">
        <f>SUM(C794:C817)</f>
        <v>16073851.539999999</v>
      </c>
      <c r="D793" s="274">
        <f t="shared" ref="D793:T793" si="168">SUM(D794:D817)</f>
        <v>0</v>
      </c>
      <c r="E793" s="274">
        <f t="shared" si="168"/>
        <v>0</v>
      </c>
      <c r="F793" s="274">
        <f t="shared" si="168"/>
        <v>0</v>
      </c>
      <c r="G793" s="274">
        <f t="shared" si="168"/>
        <v>0</v>
      </c>
      <c r="H793" s="274">
        <f t="shared" si="168"/>
        <v>0</v>
      </c>
      <c r="I793" s="274">
        <f t="shared" si="168"/>
        <v>0</v>
      </c>
      <c r="J793" s="275">
        <f t="shared" si="168"/>
        <v>0</v>
      </c>
      <c r="K793" s="274">
        <f t="shared" si="168"/>
        <v>0</v>
      </c>
      <c r="L793" s="274">
        <f t="shared" si="168"/>
        <v>0</v>
      </c>
      <c r="M793" s="274">
        <f t="shared" si="168"/>
        <v>0</v>
      </c>
      <c r="N793" s="274">
        <f t="shared" si="168"/>
        <v>16073851.539999999</v>
      </c>
      <c r="O793" s="274">
        <f t="shared" si="168"/>
        <v>0</v>
      </c>
      <c r="P793" s="274">
        <f t="shared" si="168"/>
        <v>0</v>
      </c>
      <c r="Q793" s="274">
        <f t="shared" si="168"/>
        <v>0</v>
      </c>
      <c r="R793" s="274">
        <f t="shared" si="168"/>
        <v>0</v>
      </c>
      <c r="S793" s="274">
        <f t="shared" si="168"/>
        <v>0</v>
      </c>
      <c r="T793" s="274">
        <f t="shared" si="168"/>
        <v>0</v>
      </c>
      <c r="U793" s="276"/>
      <c r="V793" s="276"/>
      <c r="W793" s="276"/>
      <c r="X793" s="276"/>
      <c r="Y793" s="276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  <c r="CF793" s="277"/>
      <c r="CG793" s="277"/>
      <c r="CH793" s="277"/>
      <c r="CI793" s="277"/>
      <c r="CJ793" s="277"/>
      <c r="CK793" s="277"/>
      <c r="CL793" s="277"/>
      <c r="CM793" s="277"/>
      <c r="CN793" s="277"/>
      <c r="CO793" s="277"/>
      <c r="CP793" s="277"/>
      <c r="CQ793" s="277"/>
      <c r="CR793" s="277"/>
      <c r="CS793" s="277"/>
      <c r="CT793" s="277"/>
      <c r="CU793" s="277"/>
      <c r="CV793" s="277"/>
      <c r="CW793" s="277"/>
      <c r="CX793" s="277"/>
      <c r="CY793" s="277"/>
      <c r="CZ793" s="277"/>
      <c r="DA793" s="277"/>
      <c r="DB793" s="277"/>
      <c r="DC793" s="277"/>
      <c r="DD793" s="277"/>
      <c r="DE793" s="277"/>
      <c r="DF793" s="277"/>
      <c r="DG793" s="277"/>
      <c r="DH793" s="277"/>
      <c r="DI793" s="277"/>
      <c r="DJ793" s="277"/>
      <c r="DK793" s="277"/>
      <c r="DL793" s="277"/>
      <c r="DM793" s="277"/>
      <c r="DN793" s="277"/>
      <c r="DO793" s="277"/>
      <c r="DP793" s="277"/>
      <c r="DQ793" s="277"/>
      <c r="DR793" s="277"/>
      <c r="DS793" s="277"/>
      <c r="DT793" s="277"/>
      <c r="DU793" s="277"/>
      <c r="DV793" s="277"/>
      <c r="DW793" s="277"/>
      <c r="DX793" s="277"/>
      <c r="DY793" s="277"/>
      <c r="DZ793" s="277"/>
      <c r="EA793" s="277"/>
      <c r="EB793" s="277"/>
      <c r="EC793" s="277"/>
      <c r="ED793" s="277"/>
      <c r="EE793" s="277"/>
      <c r="EF793" s="277"/>
      <c r="EG793" s="277"/>
      <c r="EH793" s="277"/>
      <c r="EI793" s="277"/>
      <c r="EJ793" s="277"/>
      <c r="EK793" s="277"/>
      <c r="EL793" s="277"/>
      <c r="EM793" s="277"/>
      <c r="EN793" s="277"/>
      <c r="EO793" s="277"/>
      <c r="EP793" s="277"/>
      <c r="EQ793" s="277"/>
      <c r="ER793" s="277"/>
      <c r="ES793" s="277"/>
      <c r="ET793" s="277"/>
      <c r="EU793" s="277"/>
      <c r="EV793" s="277"/>
      <c r="EW793" s="277"/>
      <c r="EX793" s="277"/>
      <c r="EY793" s="277"/>
      <c r="EZ793" s="277"/>
      <c r="FA793" s="277"/>
      <c r="FB793" s="277"/>
      <c r="FC793" s="277"/>
      <c r="FD793" s="277"/>
      <c r="FE793" s="277"/>
      <c r="FF793" s="277"/>
      <c r="FG793" s="277"/>
      <c r="FH793" s="277"/>
      <c r="FI793" s="277"/>
      <c r="FJ793" s="277"/>
      <c r="FK793" s="277"/>
      <c r="FL793" s="277"/>
      <c r="FM793" s="277"/>
      <c r="FN793" s="277"/>
      <c r="FO793" s="277"/>
      <c r="FP793" s="277"/>
      <c r="FQ793" s="277"/>
      <c r="FR793" s="277"/>
      <c r="FS793" s="277"/>
      <c r="FT793" s="277"/>
      <c r="FU793" s="277"/>
      <c r="FV793" s="277"/>
      <c r="FW793" s="277"/>
      <c r="FX793" s="277"/>
      <c r="FY793" s="277"/>
      <c r="FZ793" s="277"/>
      <c r="GA793" s="277"/>
      <c r="GB793" s="277"/>
      <c r="GC793" s="277"/>
      <c r="GD793" s="277"/>
      <c r="GE793" s="277"/>
      <c r="GF793" s="277"/>
      <c r="GG793" s="277"/>
      <c r="GH793" s="277"/>
      <c r="GI793" s="277"/>
      <c r="GJ793" s="277"/>
      <c r="GK793" s="277"/>
      <c r="GL793" s="277"/>
      <c r="GM793" s="277"/>
      <c r="GN793" s="277"/>
      <c r="GO793" s="277"/>
      <c r="GP793" s="277"/>
      <c r="GQ793" s="277"/>
      <c r="GR793" s="277"/>
      <c r="GS793" s="277"/>
      <c r="GT793" s="277"/>
      <c r="GU793" s="277"/>
      <c r="GV793" s="277"/>
      <c r="GW793" s="277"/>
      <c r="GX793" s="277"/>
      <c r="GY793" s="277"/>
      <c r="GZ793" s="277"/>
      <c r="HA793" s="277"/>
    </row>
    <row r="794" spans="1:209" s="58" customFormat="1" ht="19.5" customHeight="1" x14ac:dyDescent="0.25">
      <c r="A794" s="245">
        <v>1</v>
      </c>
      <c r="B794" s="278" t="s">
        <v>795</v>
      </c>
      <c r="C794" s="266">
        <f t="shared" ref="C794:C817" si="169">D794+K794+L794+M794+N794+O794+P794+Q794+R794+S794</f>
        <v>160927.16</v>
      </c>
      <c r="D794" s="266">
        <f t="shared" ref="D794:D817" si="170">SUM(E794:I794)</f>
        <v>0</v>
      </c>
      <c r="E794" s="266">
        <v>0</v>
      </c>
      <c r="F794" s="266">
        <v>0</v>
      </c>
      <c r="G794" s="266">
        <v>0</v>
      </c>
      <c r="H794" s="266">
        <v>0</v>
      </c>
      <c r="I794" s="266">
        <v>0</v>
      </c>
      <c r="J794" s="269">
        <v>0</v>
      </c>
      <c r="K794" s="268">
        <v>0</v>
      </c>
      <c r="L794" s="268">
        <v>0</v>
      </c>
      <c r="M794" s="268">
        <v>0</v>
      </c>
      <c r="N794" s="268">
        <v>160927.16</v>
      </c>
      <c r="O794" s="268">
        <v>0</v>
      </c>
      <c r="P794" s="268">
        <v>0</v>
      </c>
      <c r="Q794" s="268">
        <v>0</v>
      </c>
      <c r="R794" s="268">
        <v>0</v>
      </c>
      <c r="S794" s="268">
        <v>0</v>
      </c>
      <c r="T794" s="268">
        <v>0</v>
      </c>
      <c r="U794" s="279"/>
      <c r="V794" s="279"/>
      <c r="W794" s="279"/>
      <c r="X794" s="279"/>
      <c r="Y794" s="279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279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  <c r="CF794" s="280"/>
      <c r="CG794" s="280"/>
      <c r="CH794" s="280"/>
      <c r="CI794" s="280"/>
      <c r="CJ794" s="280"/>
      <c r="CK794" s="280"/>
      <c r="CL794" s="280"/>
      <c r="CM794" s="280"/>
      <c r="CN794" s="280"/>
      <c r="CO794" s="280"/>
      <c r="CP794" s="280"/>
      <c r="CQ794" s="280"/>
      <c r="CR794" s="280"/>
      <c r="CS794" s="280"/>
      <c r="CT794" s="280"/>
      <c r="CU794" s="280"/>
      <c r="CV794" s="280"/>
      <c r="CW794" s="280"/>
      <c r="CX794" s="280"/>
      <c r="CY794" s="280"/>
      <c r="CZ794" s="280"/>
      <c r="DA794" s="280"/>
      <c r="DB794" s="280"/>
      <c r="DC794" s="280"/>
      <c r="DD794" s="280"/>
      <c r="DE794" s="280"/>
      <c r="DF794" s="280"/>
      <c r="DG794" s="280"/>
      <c r="DH794" s="280"/>
      <c r="DI794" s="280"/>
      <c r="DJ794" s="280"/>
      <c r="DK794" s="280"/>
      <c r="DL794" s="280"/>
      <c r="DM794" s="280"/>
      <c r="DN794" s="280"/>
      <c r="DO794" s="280"/>
      <c r="DP794" s="280"/>
      <c r="DQ794" s="280"/>
      <c r="DR794" s="280"/>
      <c r="DS794" s="280"/>
      <c r="DT794" s="280"/>
      <c r="DU794" s="280"/>
      <c r="DV794" s="280"/>
      <c r="DW794" s="280"/>
      <c r="DX794" s="280"/>
      <c r="DY794" s="280"/>
      <c r="DZ794" s="280"/>
      <c r="EA794" s="280"/>
      <c r="EB794" s="280"/>
      <c r="EC794" s="280"/>
      <c r="ED794" s="280"/>
      <c r="EE794" s="280"/>
      <c r="EF794" s="280"/>
      <c r="EG794" s="280"/>
      <c r="EH794" s="280"/>
      <c r="EI794" s="280"/>
      <c r="EJ794" s="280"/>
      <c r="EK794" s="280"/>
      <c r="EL794" s="280"/>
      <c r="EM794" s="280"/>
      <c r="EN794" s="280"/>
      <c r="EO794" s="280"/>
      <c r="EP794" s="280"/>
      <c r="EQ794" s="280"/>
      <c r="ER794" s="280"/>
      <c r="ES794" s="280"/>
      <c r="ET794" s="280"/>
      <c r="EU794" s="280"/>
      <c r="EV794" s="280"/>
      <c r="EW794" s="280"/>
      <c r="EX794" s="280"/>
      <c r="EY794" s="280"/>
      <c r="EZ794" s="280"/>
      <c r="FA794" s="280"/>
      <c r="FB794" s="280"/>
      <c r="FC794" s="280"/>
      <c r="FD794" s="280"/>
      <c r="FE794" s="280"/>
      <c r="FF794" s="280"/>
      <c r="FG794" s="280"/>
      <c r="FH794" s="280"/>
      <c r="FI794" s="280"/>
      <c r="FJ794" s="280"/>
      <c r="FK794" s="280"/>
      <c r="FL794" s="280"/>
      <c r="FM794" s="280"/>
      <c r="FN794" s="280"/>
      <c r="FO794" s="280"/>
      <c r="FP794" s="280"/>
      <c r="FQ794" s="280"/>
      <c r="FR794" s="280"/>
      <c r="FS794" s="280"/>
      <c r="FT794" s="280"/>
      <c r="FU794" s="280"/>
      <c r="FV794" s="280"/>
      <c r="FW794" s="280"/>
      <c r="FX794" s="280"/>
      <c r="FY794" s="280"/>
      <c r="FZ794" s="280"/>
      <c r="GA794" s="280"/>
      <c r="GB794" s="280"/>
      <c r="GC794" s="280"/>
      <c r="GD794" s="280"/>
      <c r="GE794" s="280"/>
      <c r="GF794" s="280"/>
      <c r="GG794" s="280"/>
      <c r="GH794" s="280"/>
      <c r="GI794" s="280"/>
      <c r="GJ794" s="280"/>
      <c r="GK794" s="280"/>
      <c r="GL794" s="280"/>
      <c r="GM794" s="280"/>
      <c r="GN794" s="280"/>
      <c r="GO794" s="280"/>
      <c r="GP794" s="280"/>
      <c r="GQ794" s="280"/>
      <c r="GR794" s="280"/>
      <c r="GS794" s="280"/>
      <c r="GT794" s="280"/>
      <c r="GU794" s="280"/>
      <c r="GV794" s="280"/>
      <c r="GW794" s="280"/>
      <c r="GX794" s="280"/>
      <c r="GY794" s="280"/>
      <c r="GZ794" s="280"/>
      <c r="HA794" s="280"/>
    </row>
    <row r="795" spans="1:209" s="58" customFormat="1" ht="19.5" customHeight="1" x14ac:dyDescent="0.25">
      <c r="A795" s="245">
        <v>2</v>
      </c>
      <c r="B795" s="278" t="s">
        <v>796</v>
      </c>
      <c r="C795" s="266">
        <f t="shared" si="169"/>
        <v>144567.25</v>
      </c>
      <c r="D795" s="266">
        <f t="shared" si="170"/>
        <v>0</v>
      </c>
      <c r="E795" s="266">
        <v>0</v>
      </c>
      <c r="F795" s="266">
        <v>0</v>
      </c>
      <c r="G795" s="266">
        <v>0</v>
      </c>
      <c r="H795" s="266">
        <v>0</v>
      </c>
      <c r="I795" s="266">
        <v>0</v>
      </c>
      <c r="J795" s="269">
        <v>0</v>
      </c>
      <c r="K795" s="268">
        <v>0</v>
      </c>
      <c r="L795" s="268">
        <v>0</v>
      </c>
      <c r="M795" s="268">
        <v>0</v>
      </c>
      <c r="N795" s="268">
        <v>144567.25</v>
      </c>
      <c r="O795" s="268">
        <v>0</v>
      </c>
      <c r="P795" s="268">
        <v>0</v>
      </c>
      <c r="Q795" s="268">
        <v>0</v>
      </c>
      <c r="R795" s="268">
        <v>0</v>
      </c>
      <c r="S795" s="268">
        <v>0</v>
      </c>
      <c r="T795" s="268">
        <v>0</v>
      </c>
      <c r="U795" s="279"/>
      <c r="V795" s="279"/>
      <c r="W795" s="279"/>
      <c r="X795" s="279"/>
      <c r="Y795" s="279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279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  <c r="CF795" s="280"/>
      <c r="CG795" s="280"/>
      <c r="CH795" s="280"/>
      <c r="CI795" s="280"/>
      <c r="CJ795" s="280"/>
      <c r="CK795" s="280"/>
      <c r="CL795" s="280"/>
      <c r="CM795" s="280"/>
      <c r="CN795" s="280"/>
      <c r="CO795" s="280"/>
      <c r="CP795" s="280"/>
      <c r="CQ795" s="280"/>
      <c r="CR795" s="280"/>
      <c r="CS795" s="280"/>
      <c r="CT795" s="280"/>
      <c r="CU795" s="280"/>
      <c r="CV795" s="280"/>
      <c r="CW795" s="280"/>
      <c r="CX795" s="280"/>
      <c r="CY795" s="280"/>
      <c r="CZ795" s="280"/>
      <c r="DA795" s="280"/>
      <c r="DB795" s="280"/>
      <c r="DC795" s="280"/>
      <c r="DD795" s="280"/>
      <c r="DE795" s="280"/>
      <c r="DF795" s="280"/>
      <c r="DG795" s="280"/>
      <c r="DH795" s="280"/>
      <c r="DI795" s="280"/>
      <c r="DJ795" s="280"/>
      <c r="DK795" s="280"/>
      <c r="DL795" s="280"/>
      <c r="DM795" s="280"/>
      <c r="DN795" s="280"/>
      <c r="DO795" s="280"/>
      <c r="DP795" s="280"/>
      <c r="DQ795" s="280"/>
      <c r="DR795" s="280"/>
      <c r="DS795" s="280"/>
      <c r="DT795" s="280"/>
      <c r="DU795" s="280"/>
      <c r="DV795" s="280"/>
      <c r="DW795" s="280"/>
      <c r="DX795" s="280"/>
      <c r="DY795" s="280"/>
      <c r="DZ795" s="280"/>
      <c r="EA795" s="280"/>
      <c r="EB795" s="280"/>
      <c r="EC795" s="280"/>
      <c r="ED795" s="280"/>
      <c r="EE795" s="280"/>
      <c r="EF795" s="280"/>
      <c r="EG795" s="280"/>
      <c r="EH795" s="280"/>
      <c r="EI795" s="280"/>
      <c r="EJ795" s="280"/>
      <c r="EK795" s="280"/>
      <c r="EL795" s="280"/>
      <c r="EM795" s="280"/>
      <c r="EN795" s="280"/>
      <c r="EO795" s="280"/>
      <c r="EP795" s="280"/>
      <c r="EQ795" s="280"/>
      <c r="ER795" s="280"/>
      <c r="ES795" s="280"/>
      <c r="ET795" s="280"/>
      <c r="EU795" s="280"/>
      <c r="EV795" s="280"/>
      <c r="EW795" s="280"/>
      <c r="EX795" s="280"/>
      <c r="EY795" s="280"/>
      <c r="EZ795" s="280"/>
      <c r="FA795" s="280"/>
      <c r="FB795" s="280"/>
      <c r="FC795" s="280"/>
      <c r="FD795" s="280"/>
      <c r="FE795" s="280"/>
      <c r="FF795" s="280"/>
      <c r="FG795" s="280"/>
      <c r="FH795" s="280"/>
      <c r="FI795" s="280"/>
      <c r="FJ795" s="280"/>
      <c r="FK795" s="280"/>
      <c r="FL795" s="280"/>
      <c r="FM795" s="280"/>
      <c r="FN795" s="280"/>
      <c r="FO795" s="280"/>
      <c r="FP795" s="280"/>
      <c r="FQ795" s="280"/>
      <c r="FR795" s="280"/>
      <c r="FS795" s="280"/>
      <c r="FT795" s="280"/>
      <c r="FU795" s="280"/>
      <c r="FV795" s="280"/>
      <c r="FW795" s="280"/>
      <c r="FX795" s="280"/>
      <c r="FY795" s="280"/>
      <c r="FZ795" s="280"/>
      <c r="GA795" s="280"/>
      <c r="GB795" s="280"/>
      <c r="GC795" s="280"/>
      <c r="GD795" s="280"/>
      <c r="GE795" s="280"/>
      <c r="GF795" s="280"/>
      <c r="GG795" s="280"/>
      <c r="GH795" s="280"/>
      <c r="GI795" s="280"/>
      <c r="GJ795" s="280"/>
      <c r="GK795" s="280"/>
      <c r="GL795" s="280"/>
      <c r="GM795" s="280"/>
      <c r="GN795" s="280"/>
      <c r="GO795" s="280"/>
      <c r="GP795" s="280"/>
      <c r="GQ795" s="280"/>
      <c r="GR795" s="280"/>
      <c r="GS795" s="280"/>
      <c r="GT795" s="280"/>
      <c r="GU795" s="280"/>
      <c r="GV795" s="280"/>
      <c r="GW795" s="280"/>
      <c r="GX795" s="280"/>
      <c r="GY795" s="280"/>
      <c r="GZ795" s="280"/>
      <c r="HA795" s="280"/>
    </row>
    <row r="796" spans="1:209" s="58" customFormat="1" ht="19.5" customHeight="1" x14ac:dyDescent="0.25">
      <c r="A796" s="245">
        <v>3</v>
      </c>
      <c r="B796" s="278" t="s">
        <v>797</v>
      </c>
      <c r="C796" s="266">
        <f t="shared" si="169"/>
        <v>156801.47</v>
      </c>
      <c r="D796" s="266">
        <f t="shared" si="170"/>
        <v>0</v>
      </c>
      <c r="E796" s="266">
        <v>0</v>
      </c>
      <c r="F796" s="266">
        <v>0</v>
      </c>
      <c r="G796" s="266">
        <v>0</v>
      </c>
      <c r="H796" s="266">
        <v>0</v>
      </c>
      <c r="I796" s="266">
        <v>0</v>
      </c>
      <c r="J796" s="269">
        <v>0</v>
      </c>
      <c r="K796" s="268">
        <v>0</v>
      </c>
      <c r="L796" s="268">
        <v>0</v>
      </c>
      <c r="M796" s="268">
        <v>0</v>
      </c>
      <c r="N796" s="268">
        <v>156801.47</v>
      </c>
      <c r="O796" s="268">
        <v>0</v>
      </c>
      <c r="P796" s="268">
        <v>0</v>
      </c>
      <c r="Q796" s="268">
        <v>0</v>
      </c>
      <c r="R796" s="268">
        <v>0</v>
      </c>
      <c r="S796" s="268">
        <v>0</v>
      </c>
      <c r="T796" s="268">
        <v>0</v>
      </c>
      <c r="U796" s="279"/>
      <c r="V796" s="279"/>
      <c r="W796" s="279"/>
      <c r="X796" s="279"/>
      <c r="Y796" s="279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279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  <c r="CF796" s="280"/>
      <c r="CG796" s="280"/>
      <c r="CH796" s="280"/>
      <c r="CI796" s="280"/>
      <c r="CJ796" s="280"/>
      <c r="CK796" s="280"/>
      <c r="CL796" s="280"/>
      <c r="CM796" s="280"/>
      <c r="CN796" s="280"/>
      <c r="CO796" s="280"/>
      <c r="CP796" s="280"/>
      <c r="CQ796" s="280"/>
      <c r="CR796" s="280"/>
      <c r="CS796" s="280"/>
      <c r="CT796" s="280"/>
      <c r="CU796" s="280"/>
      <c r="CV796" s="280"/>
      <c r="CW796" s="280"/>
      <c r="CX796" s="280"/>
      <c r="CY796" s="280"/>
      <c r="CZ796" s="280"/>
      <c r="DA796" s="280"/>
      <c r="DB796" s="280"/>
      <c r="DC796" s="280"/>
      <c r="DD796" s="280"/>
      <c r="DE796" s="280"/>
      <c r="DF796" s="280"/>
      <c r="DG796" s="280"/>
      <c r="DH796" s="280"/>
      <c r="DI796" s="280"/>
      <c r="DJ796" s="280"/>
      <c r="DK796" s="280"/>
      <c r="DL796" s="280"/>
      <c r="DM796" s="280"/>
      <c r="DN796" s="280"/>
      <c r="DO796" s="280"/>
      <c r="DP796" s="280"/>
      <c r="DQ796" s="280"/>
      <c r="DR796" s="280"/>
      <c r="DS796" s="280"/>
      <c r="DT796" s="280"/>
      <c r="DU796" s="280"/>
      <c r="DV796" s="280"/>
      <c r="DW796" s="280"/>
      <c r="DX796" s="280"/>
      <c r="DY796" s="280"/>
      <c r="DZ796" s="280"/>
      <c r="EA796" s="280"/>
      <c r="EB796" s="280"/>
      <c r="EC796" s="280"/>
      <c r="ED796" s="280"/>
      <c r="EE796" s="280"/>
      <c r="EF796" s="280"/>
      <c r="EG796" s="280"/>
      <c r="EH796" s="280"/>
      <c r="EI796" s="280"/>
      <c r="EJ796" s="280"/>
      <c r="EK796" s="280"/>
      <c r="EL796" s="280"/>
      <c r="EM796" s="280"/>
      <c r="EN796" s="280"/>
      <c r="EO796" s="280"/>
      <c r="EP796" s="280"/>
      <c r="EQ796" s="280"/>
      <c r="ER796" s="280"/>
      <c r="ES796" s="280"/>
      <c r="ET796" s="280"/>
      <c r="EU796" s="280"/>
      <c r="EV796" s="280"/>
      <c r="EW796" s="280"/>
      <c r="EX796" s="280"/>
      <c r="EY796" s="280"/>
      <c r="EZ796" s="280"/>
      <c r="FA796" s="280"/>
      <c r="FB796" s="280"/>
      <c r="FC796" s="280"/>
      <c r="FD796" s="280"/>
      <c r="FE796" s="280"/>
      <c r="FF796" s="280"/>
      <c r="FG796" s="280"/>
      <c r="FH796" s="280"/>
      <c r="FI796" s="280"/>
      <c r="FJ796" s="280"/>
      <c r="FK796" s="280"/>
      <c r="FL796" s="280"/>
      <c r="FM796" s="280"/>
      <c r="FN796" s="280"/>
      <c r="FO796" s="280"/>
      <c r="FP796" s="280"/>
      <c r="FQ796" s="280"/>
      <c r="FR796" s="280"/>
      <c r="FS796" s="280"/>
      <c r="FT796" s="280"/>
      <c r="FU796" s="280"/>
      <c r="FV796" s="280"/>
      <c r="FW796" s="280"/>
      <c r="FX796" s="280"/>
      <c r="FY796" s="280"/>
      <c r="FZ796" s="280"/>
      <c r="GA796" s="280"/>
      <c r="GB796" s="280"/>
      <c r="GC796" s="280"/>
      <c r="GD796" s="280"/>
      <c r="GE796" s="280"/>
      <c r="GF796" s="280"/>
      <c r="GG796" s="280"/>
      <c r="GH796" s="280"/>
      <c r="GI796" s="280"/>
      <c r="GJ796" s="280"/>
      <c r="GK796" s="280"/>
      <c r="GL796" s="280"/>
      <c r="GM796" s="280"/>
      <c r="GN796" s="280"/>
      <c r="GO796" s="280"/>
      <c r="GP796" s="280"/>
      <c r="GQ796" s="280"/>
      <c r="GR796" s="280"/>
      <c r="GS796" s="280"/>
      <c r="GT796" s="280"/>
      <c r="GU796" s="280"/>
      <c r="GV796" s="280"/>
      <c r="GW796" s="280"/>
      <c r="GX796" s="280"/>
      <c r="GY796" s="280"/>
      <c r="GZ796" s="280"/>
      <c r="HA796" s="280"/>
    </row>
    <row r="797" spans="1:209" s="58" customFormat="1" ht="19.5" customHeight="1" x14ac:dyDescent="0.25">
      <c r="A797" s="245">
        <v>4</v>
      </c>
      <c r="B797" s="278" t="s">
        <v>798</v>
      </c>
      <c r="C797" s="266">
        <f t="shared" si="169"/>
        <v>145275.73000000001</v>
      </c>
      <c r="D797" s="266">
        <f t="shared" si="170"/>
        <v>0</v>
      </c>
      <c r="E797" s="266">
        <v>0</v>
      </c>
      <c r="F797" s="266">
        <v>0</v>
      </c>
      <c r="G797" s="266">
        <v>0</v>
      </c>
      <c r="H797" s="266">
        <v>0</v>
      </c>
      <c r="I797" s="266">
        <v>0</v>
      </c>
      <c r="J797" s="269">
        <v>0</v>
      </c>
      <c r="K797" s="268">
        <v>0</v>
      </c>
      <c r="L797" s="268">
        <v>0</v>
      </c>
      <c r="M797" s="268">
        <v>0</v>
      </c>
      <c r="N797" s="268">
        <v>145275.73000000001</v>
      </c>
      <c r="O797" s="268">
        <v>0</v>
      </c>
      <c r="P797" s="268">
        <v>0</v>
      </c>
      <c r="Q797" s="268">
        <v>0</v>
      </c>
      <c r="R797" s="268">
        <v>0</v>
      </c>
      <c r="S797" s="268">
        <v>0</v>
      </c>
      <c r="T797" s="268">
        <v>0</v>
      </c>
      <c r="U797" s="279"/>
      <c r="V797" s="279"/>
      <c r="W797" s="279"/>
      <c r="X797" s="279"/>
      <c r="Y797" s="279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279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  <c r="CF797" s="280"/>
      <c r="CG797" s="280"/>
      <c r="CH797" s="280"/>
      <c r="CI797" s="280"/>
      <c r="CJ797" s="280"/>
      <c r="CK797" s="280"/>
      <c r="CL797" s="280"/>
      <c r="CM797" s="280"/>
      <c r="CN797" s="280"/>
      <c r="CO797" s="280"/>
      <c r="CP797" s="280"/>
      <c r="CQ797" s="280"/>
      <c r="CR797" s="280"/>
      <c r="CS797" s="280"/>
      <c r="CT797" s="280"/>
      <c r="CU797" s="280"/>
      <c r="CV797" s="280"/>
      <c r="CW797" s="280"/>
      <c r="CX797" s="280"/>
      <c r="CY797" s="280"/>
      <c r="CZ797" s="280"/>
      <c r="DA797" s="280"/>
      <c r="DB797" s="280"/>
      <c r="DC797" s="280"/>
      <c r="DD797" s="280"/>
      <c r="DE797" s="280"/>
      <c r="DF797" s="280"/>
      <c r="DG797" s="280"/>
      <c r="DH797" s="280"/>
      <c r="DI797" s="280"/>
      <c r="DJ797" s="280"/>
      <c r="DK797" s="280"/>
      <c r="DL797" s="280"/>
      <c r="DM797" s="280"/>
      <c r="DN797" s="280"/>
      <c r="DO797" s="280"/>
      <c r="DP797" s="280"/>
      <c r="DQ797" s="280"/>
      <c r="DR797" s="280"/>
      <c r="DS797" s="280"/>
      <c r="DT797" s="280"/>
      <c r="DU797" s="280"/>
      <c r="DV797" s="280"/>
      <c r="DW797" s="280"/>
      <c r="DX797" s="280"/>
      <c r="DY797" s="280"/>
      <c r="DZ797" s="280"/>
      <c r="EA797" s="280"/>
      <c r="EB797" s="280"/>
      <c r="EC797" s="280"/>
      <c r="ED797" s="280"/>
      <c r="EE797" s="280"/>
      <c r="EF797" s="280"/>
      <c r="EG797" s="280"/>
      <c r="EH797" s="280"/>
      <c r="EI797" s="280"/>
      <c r="EJ797" s="280"/>
      <c r="EK797" s="280"/>
      <c r="EL797" s="280"/>
      <c r="EM797" s="280"/>
      <c r="EN797" s="280"/>
      <c r="EO797" s="280"/>
      <c r="EP797" s="280"/>
      <c r="EQ797" s="280"/>
      <c r="ER797" s="280"/>
      <c r="ES797" s="280"/>
      <c r="ET797" s="280"/>
      <c r="EU797" s="280"/>
      <c r="EV797" s="280"/>
      <c r="EW797" s="280"/>
      <c r="EX797" s="280"/>
      <c r="EY797" s="280"/>
      <c r="EZ797" s="280"/>
      <c r="FA797" s="280"/>
      <c r="FB797" s="280"/>
      <c r="FC797" s="280"/>
      <c r="FD797" s="280"/>
      <c r="FE797" s="280"/>
      <c r="FF797" s="280"/>
      <c r="FG797" s="280"/>
      <c r="FH797" s="280"/>
      <c r="FI797" s="280"/>
      <c r="FJ797" s="280"/>
      <c r="FK797" s="280"/>
      <c r="FL797" s="280"/>
      <c r="FM797" s="280"/>
      <c r="FN797" s="280"/>
      <c r="FO797" s="280"/>
      <c r="FP797" s="280"/>
      <c r="FQ797" s="280"/>
      <c r="FR797" s="280"/>
      <c r="FS797" s="280"/>
      <c r="FT797" s="280"/>
      <c r="FU797" s="280"/>
      <c r="FV797" s="280"/>
      <c r="FW797" s="280"/>
      <c r="FX797" s="280"/>
      <c r="FY797" s="280"/>
      <c r="FZ797" s="280"/>
      <c r="GA797" s="280"/>
      <c r="GB797" s="280"/>
      <c r="GC797" s="280"/>
      <c r="GD797" s="280"/>
      <c r="GE797" s="280"/>
      <c r="GF797" s="280"/>
      <c r="GG797" s="280"/>
      <c r="GH797" s="280"/>
      <c r="GI797" s="280"/>
      <c r="GJ797" s="280"/>
      <c r="GK797" s="280"/>
      <c r="GL797" s="280"/>
      <c r="GM797" s="280"/>
      <c r="GN797" s="280"/>
      <c r="GO797" s="280"/>
      <c r="GP797" s="280"/>
      <c r="GQ797" s="280"/>
      <c r="GR797" s="280"/>
      <c r="GS797" s="280"/>
      <c r="GT797" s="280"/>
      <c r="GU797" s="280"/>
      <c r="GV797" s="280"/>
      <c r="GW797" s="280"/>
      <c r="GX797" s="280"/>
      <c r="GY797" s="280"/>
      <c r="GZ797" s="280"/>
      <c r="HA797" s="280"/>
    </row>
    <row r="798" spans="1:209" s="58" customFormat="1" ht="19.5" customHeight="1" x14ac:dyDescent="0.25">
      <c r="A798" s="245">
        <v>5</v>
      </c>
      <c r="B798" s="278" t="s">
        <v>799</v>
      </c>
      <c r="C798" s="266">
        <f t="shared" si="169"/>
        <v>160104.93</v>
      </c>
      <c r="D798" s="266">
        <f t="shared" si="170"/>
        <v>0</v>
      </c>
      <c r="E798" s="266">
        <v>0</v>
      </c>
      <c r="F798" s="266">
        <v>0</v>
      </c>
      <c r="G798" s="266">
        <v>0</v>
      </c>
      <c r="H798" s="266">
        <v>0</v>
      </c>
      <c r="I798" s="266">
        <v>0</v>
      </c>
      <c r="J798" s="269">
        <v>0</v>
      </c>
      <c r="K798" s="268">
        <v>0</v>
      </c>
      <c r="L798" s="268">
        <v>0</v>
      </c>
      <c r="M798" s="268">
        <v>0</v>
      </c>
      <c r="N798" s="268">
        <v>160104.93</v>
      </c>
      <c r="O798" s="268">
        <v>0</v>
      </c>
      <c r="P798" s="268">
        <v>0</v>
      </c>
      <c r="Q798" s="268">
        <v>0</v>
      </c>
      <c r="R798" s="268">
        <v>0</v>
      </c>
      <c r="S798" s="268">
        <v>0</v>
      </c>
      <c r="T798" s="268">
        <v>0</v>
      </c>
      <c r="U798" s="279"/>
      <c r="V798" s="279"/>
      <c r="W798" s="279"/>
      <c r="X798" s="279"/>
      <c r="Y798" s="279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279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  <c r="CF798" s="280"/>
      <c r="CG798" s="280"/>
      <c r="CH798" s="280"/>
      <c r="CI798" s="280"/>
      <c r="CJ798" s="280"/>
      <c r="CK798" s="280"/>
      <c r="CL798" s="280"/>
      <c r="CM798" s="280"/>
      <c r="CN798" s="280"/>
      <c r="CO798" s="280"/>
      <c r="CP798" s="280"/>
      <c r="CQ798" s="280"/>
      <c r="CR798" s="280"/>
      <c r="CS798" s="280"/>
      <c r="CT798" s="280"/>
      <c r="CU798" s="280"/>
      <c r="CV798" s="280"/>
      <c r="CW798" s="280"/>
      <c r="CX798" s="280"/>
      <c r="CY798" s="280"/>
      <c r="CZ798" s="280"/>
      <c r="DA798" s="280"/>
      <c r="DB798" s="280"/>
      <c r="DC798" s="280"/>
      <c r="DD798" s="280"/>
      <c r="DE798" s="280"/>
      <c r="DF798" s="280"/>
      <c r="DG798" s="280"/>
      <c r="DH798" s="280"/>
      <c r="DI798" s="280"/>
      <c r="DJ798" s="280"/>
      <c r="DK798" s="280"/>
      <c r="DL798" s="280"/>
      <c r="DM798" s="280"/>
      <c r="DN798" s="280"/>
      <c r="DO798" s="280"/>
      <c r="DP798" s="280"/>
      <c r="DQ798" s="280"/>
      <c r="DR798" s="280"/>
      <c r="DS798" s="280"/>
      <c r="DT798" s="280"/>
      <c r="DU798" s="280"/>
      <c r="DV798" s="280"/>
      <c r="DW798" s="280"/>
      <c r="DX798" s="280"/>
      <c r="DY798" s="280"/>
      <c r="DZ798" s="280"/>
      <c r="EA798" s="280"/>
      <c r="EB798" s="280"/>
      <c r="EC798" s="280"/>
      <c r="ED798" s="280"/>
      <c r="EE798" s="280"/>
      <c r="EF798" s="280"/>
      <c r="EG798" s="280"/>
      <c r="EH798" s="280"/>
      <c r="EI798" s="280"/>
      <c r="EJ798" s="280"/>
      <c r="EK798" s="280"/>
      <c r="EL798" s="280"/>
      <c r="EM798" s="280"/>
      <c r="EN798" s="280"/>
      <c r="EO798" s="280"/>
      <c r="EP798" s="280"/>
      <c r="EQ798" s="280"/>
      <c r="ER798" s="280"/>
      <c r="ES798" s="280"/>
      <c r="ET798" s="280"/>
      <c r="EU798" s="280"/>
      <c r="EV798" s="280"/>
      <c r="EW798" s="280"/>
      <c r="EX798" s="280"/>
      <c r="EY798" s="280"/>
      <c r="EZ798" s="280"/>
      <c r="FA798" s="280"/>
      <c r="FB798" s="280"/>
      <c r="FC798" s="280"/>
      <c r="FD798" s="280"/>
      <c r="FE798" s="280"/>
      <c r="FF798" s="280"/>
      <c r="FG798" s="280"/>
      <c r="FH798" s="280"/>
      <c r="FI798" s="280"/>
      <c r="FJ798" s="280"/>
      <c r="FK798" s="280"/>
      <c r="FL798" s="280"/>
      <c r="FM798" s="280"/>
      <c r="FN798" s="280"/>
      <c r="FO798" s="280"/>
      <c r="FP798" s="280"/>
      <c r="FQ798" s="280"/>
      <c r="FR798" s="280"/>
      <c r="FS798" s="280"/>
      <c r="FT798" s="280"/>
      <c r="FU798" s="280"/>
      <c r="FV798" s="280"/>
      <c r="FW798" s="280"/>
      <c r="FX798" s="280"/>
      <c r="FY798" s="280"/>
      <c r="FZ798" s="280"/>
      <c r="GA798" s="280"/>
      <c r="GB798" s="280"/>
      <c r="GC798" s="280"/>
      <c r="GD798" s="280"/>
      <c r="GE798" s="280"/>
      <c r="GF798" s="280"/>
      <c r="GG798" s="280"/>
      <c r="GH798" s="280"/>
      <c r="GI798" s="280"/>
      <c r="GJ798" s="280"/>
      <c r="GK798" s="280"/>
      <c r="GL798" s="280"/>
      <c r="GM798" s="280"/>
      <c r="GN798" s="280"/>
      <c r="GO798" s="280"/>
      <c r="GP798" s="280"/>
      <c r="GQ798" s="280"/>
      <c r="GR798" s="280"/>
      <c r="GS798" s="280"/>
      <c r="GT798" s="280"/>
      <c r="GU798" s="280"/>
      <c r="GV798" s="280"/>
      <c r="GW798" s="280"/>
      <c r="GX798" s="280"/>
      <c r="GY798" s="280"/>
      <c r="GZ798" s="280"/>
      <c r="HA798" s="280"/>
    </row>
    <row r="799" spans="1:209" s="58" customFormat="1" ht="19.5" customHeight="1" x14ac:dyDescent="0.25">
      <c r="A799" s="245">
        <v>6</v>
      </c>
      <c r="B799" s="278" t="s">
        <v>800</v>
      </c>
      <c r="C799" s="266">
        <f t="shared" si="169"/>
        <v>1161000</v>
      </c>
      <c r="D799" s="266">
        <f t="shared" si="170"/>
        <v>0</v>
      </c>
      <c r="E799" s="266">
        <v>0</v>
      </c>
      <c r="F799" s="266">
        <v>0</v>
      </c>
      <c r="G799" s="266">
        <v>0</v>
      </c>
      <c r="H799" s="266">
        <v>0</v>
      </c>
      <c r="I799" s="266">
        <v>0</v>
      </c>
      <c r="J799" s="269">
        <v>0</v>
      </c>
      <c r="K799" s="268">
        <v>0</v>
      </c>
      <c r="L799" s="268">
        <v>0</v>
      </c>
      <c r="M799" s="268">
        <v>0</v>
      </c>
      <c r="N799" s="268">
        <v>1161000</v>
      </c>
      <c r="O799" s="268">
        <v>0</v>
      </c>
      <c r="P799" s="268">
        <v>0</v>
      </c>
      <c r="Q799" s="268">
        <v>0</v>
      </c>
      <c r="R799" s="268">
        <v>0</v>
      </c>
      <c r="S799" s="268">
        <v>0</v>
      </c>
      <c r="T799" s="268">
        <v>0</v>
      </c>
      <c r="U799" s="279"/>
      <c r="V799" s="279"/>
      <c r="W799" s="279"/>
      <c r="X799" s="279"/>
      <c r="Y799" s="279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279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  <c r="CF799" s="280"/>
      <c r="CG799" s="280"/>
      <c r="CH799" s="280"/>
      <c r="CI799" s="280"/>
      <c r="CJ799" s="280"/>
      <c r="CK799" s="280"/>
      <c r="CL799" s="280"/>
      <c r="CM799" s="280"/>
      <c r="CN799" s="280"/>
      <c r="CO799" s="280"/>
      <c r="CP799" s="280"/>
      <c r="CQ799" s="280"/>
      <c r="CR799" s="280"/>
      <c r="CS799" s="280"/>
      <c r="CT799" s="280"/>
      <c r="CU799" s="280"/>
      <c r="CV799" s="280"/>
      <c r="CW799" s="280"/>
      <c r="CX799" s="280"/>
      <c r="CY799" s="280"/>
      <c r="CZ799" s="280"/>
      <c r="DA799" s="280"/>
      <c r="DB799" s="280"/>
      <c r="DC799" s="280"/>
      <c r="DD799" s="280"/>
      <c r="DE799" s="280"/>
      <c r="DF799" s="280"/>
      <c r="DG799" s="280"/>
      <c r="DH799" s="280"/>
      <c r="DI799" s="280"/>
      <c r="DJ799" s="280"/>
      <c r="DK799" s="280"/>
      <c r="DL799" s="280"/>
      <c r="DM799" s="280"/>
      <c r="DN799" s="280"/>
      <c r="DO799" s="280"/>
      <c r="DP799" s="280"/>
      <c r="DQ799" s="280"/>
      <c r="DR799" s="280"/>
      <c r="DS799" s="280"/>
      <c r="DT799" s="280"/>
      <c r="DU799" s="280"/>
      <c r="DV799" s="280"/>
      <c r="DW799" s="280"/>
      <c r="DX799" s="280"/>
      <c r="DY799" s="280"/>
      <c r="DZ799" s="280"/>
      <c r="EA799" s="280"/>
      <c r="EB799" s="280"/>
      <c r="EC799" s="280"/>
      <c r="ED799" s="280"/>
      <c r="EE799" s="280"/>
      <c r="EF799" s="280"/>
      <c r="EG799" s="280"/>
      <c r="EH799" s="280"/>
      <c r="EI799" s="280"/>
      <c r="EJ799" s="280"/>
      <c r="EK799" s="280"/>
      <c r="EL799" s="280"/>
      <c r="EM799" s="280"/>
      <c r="EN799" s="280"/>
      <c r="EO799" s="280"/>
      <c r="EP799" s="280"/>
      <c r="EQ799" s="280"/>
      <c r="ER799" s="280"/>
      <c r="ES799" s="280"/>
      <c r="ET799" s="280"/>
      <c r="EU799" s="280"/>
      <c r="EV799" s="280"/>
      <c r="EW799" s="280"/>
      <c r="EX799" s="280"/>
      <c r="EY799" s="280"/>
      <c r="EZ799" s="280"/>
      <c r="FA799" s="280"/>
      <c r="FB799" s="280"/>
      <c r="FC799" s="280"/>
      <c r="FD799" s="280"/>
      <c r="FE799" s="280"/>
      <c r="FF799" s="280"/>
      <c r="FG799" s="280"/>
      <c r="FH799" s="280"/>
      <c r="FI799" s="280"/>
      <c r="FJ799" s="280"/>
      <c r="FK799" s="280"/>
      <c r="FL799" s="280"/>
      <c r="FM799" s="280"/>
      <c r="FN799" s="280"/>
      <c r="FO799" s="280"/>
      <c r="FP799" s="280"/>
      <c r="FQ799" s="280"/>
      <c r="FR799" s="280"/>
      <c r="FS799" s="280"/>
      <c r="FT799" s="280"/>
      <c r="FU799" s="280"/>
      <c r="FV799" s="280"/>
      <c r="FW799" s="280"/>
      <c r="FX799" s="280"/>
      <c r="FY799" s="280"/>
      <c r="FZ799" s="280"/>
      <c r="GA799" s="280"/>
      <c r="GB799" s="280"/>
      <c r="GC799" s="280"/>
      <c r="GD799" s="280"/>
      <c r="GE799" s="280"/>
      <c r="GF799" s="280"/>
      <c r="GG799" s="280"/>
      <c r="GH799" s="280"/>
      <c r="GI799" s="280"/>
      <c r="GJ799" s="280"/>
      <c r="GK799" s="280"/>
      <c r="GL799" s="280"/>
      <c r="GM799" s="280"/>
      <c r="GN799" s="280"/>
      <c r="GO799" s="280"/>
      <c r="GP799" s="280"/>
      <c r="GQ799" s="280"/>
      <c r="GR799" s="280"/>
      <c r="GS799" s="280"/>
      <c r="GT799" s="280"/>
      <c r="GU799" s="280"/>
      <c r="GV799" s="280"/>
      <c r="GW799" s="280"/>
      <c r="GX799" s="280"/>
      <c r="GY799" s="280"/>
      <c r="GZ799" s="280"/>
      <c r="HA799" s="280"/>
    </row>
    <row r="800" spans="1:209" s="58" customFormat="1" ht="19.5" customHeight="1" x14ac:dyDescent="0.25">
      <c r="A800" s="245">
        <v>7</v>
      </c>
      <c r="B800" s="278" t="s">
        <v>801</v>
      </c>
      <c r="C800" s="266">
        <f t="shared" si="169"/>
        <v>1151000</v>
      </c>
      <c r="D800" s="266">
        <f t="shared" si="170"/>
        <v>0</v>
      </c>
      <c r="E800" s="266">
        <v>0</v>
      </c>
      <c r="F800" s="266">
        <v>0</v>
      </c>
      <c r="G800" s="266">
        <v>0</v>
      </c>
      <c r="H800" s="266">
        <v>0</v>
      </c>
      <c r="I800" s="266">
        <v>0</v>
      </c>
      <c r="J800" s="269">
        <v>0</v>
      </c>
      <c r="K800" s="268">
        <v>0</v>
      </c>
      <c r="L800" s="268">
        <v>0</v>
      </c>
      <c r="M800" s="268">
        <v>0</v>
      </c>
      <c r="N800" s="268">
        <v>1151000</v>
      </c>
      <c r="O800" s="268">
        <v>0</v>
      </c>
      <c r="P800" s="268">
        <v>0</v>
      </c>
      <c r="Q800" s="268">
        <v>0</v>
      </c>
      <c r="R800" s="268">
        <v>0</v>
      </c>
      <c r="S800" s="268">
        <v>0</v>
      </c>
      <c r="T800" s="268">
        <v>0</v>
      </c>
      <c r="U800" s="279"/>
      <c r="V800" s="279"/>
      <c r="W800" s="279"/>
      <c r="X800" s="279"/>
      <c r="Y800" s="279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279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  <c r="CF800" s="280"/>
      <c r="CG800" s="280"/>
      <c r="CH800" s="280"/>
      <c r="CI800" s="280"/>
      <c r="CJ800" s="280"/>
      <c r="CK800" s="280"/>
      <c r="CL800" s="280"/>
      <c r="CM800" s="280"/>
      <c r="CN800" s="280"/>
      <c r="CO800" s="280"/>
      <c r="CP800" s="280"/>
      <c r="CQ800" s="280"/>
      <c r="CR800" s="280"/>
      <c r="CS800" s="280"/>
      <c r="CT800" s="280"/>
      <c r="CU800" s="280"/>
      <c r="CV800" s="280"/>
      <c r="CW800" s="280"/>
      <c r="CX800" s="280"/>
      <c r="CY800" s="280"/>
      <c r="CZ800" s="280"/>
      <c r="DA800" s="280"/>
      <c r="DB800" s="280"/>
      <c r="DC800" s="280"/>
      <c r="DD800" s="280"/>
      <c r="DE800" s="280"/>
      <c r="DF800" s="280"/>
      <c r="DG800" s="280"/>
      <c r="DH800" s="280"/>
      <c r="DI800" s="280"/>
      <c r="DJ800" s="280"/>
      <c r="DK800" s="280"/>
      <c r="DL800" s="280"/>
      <c r="DM800" s="280"/>
      <c r="DN800" s="280"/>
      <c r="DO800" s="280"/>
      <c r="DP800" s="280"/>
      <c r="DQ800" s="280"/>
      <c r="DR800" s="280"/>
      <c r="DS800" s="280"/>
      <c r="DT800" s="280"/>
      <c r="DU800" s="280"/>
      <c r="DV800" s="280"/>
      <c r="DW800" s="280"/>
      <c r="DX800" s="280"/>
      <c r="DY800" s="280"/>
      <c r="DZ800" s="280"/>
      <c r="EA800" s="280"/>
      <c r="EB800" s="280"/>
      <c r="EC800" s="280"/>
      <c r="ED800" s="280"/>
      <c r="EE800" s="280"/>
      <c r="EF800" s="280"/>
      <c r="EG800" s="280"/>
      <c r="EH800" s="280"/>
      <c r="EI800" s="280"/>
      <c r="EJ800" s="280"/>
      <c r="EK800" s="280"/>
      <c r="EL800" s="280"/>
      <c r="EM800" s="280"/>
      <c r="EN800" s="280"/>
      <c r="EO800" s="280"/>
      <c r="EP800" s="280"/>
      <c r="EQ800" s="280"/>
      <c r="ER800" s="280"/>
      <c r="ES800" s="280"/>
      <c r="ET800" s="280"/>
      <c r="EU800" s="280"/>
      <c r="EV800" s="280"/>
      <c r="EW800" s="280"/>
      <c r="EX800" s="280"/>
      <c r="EY800" s="280"/>
      <c r="EZ800" s="280"/>
      <c r="FA800" s="280"/>
      <c r="FB800" s="280"/>
      <c r="FC800" s="280"/>
      <c r="FD800" s="280"/>
      <c r="FE800" s="280"/>
      <c r="FF800" s="280"/>
      <c r="FG800" s="280"/>
      <c r="FH800" s="280"/>
      <c r="FI800" s="280"/>
      <c r="FJ800" s="280"/>
      <c r="FK800" s="280"/>
      <c r="FL800" s="280"/>
      <c r="FM800" s="280"/>
      <c r="FN800" s="280"/>
      <c r="FO800" s="280"/>
      <c r="FP800" s="280"/>
      <c r="FQ800" s="280"/>
      <c r="FR800" s="280"/>
      <c r="FS800" s="280"/>
      <c r="FT800" s="280"/>
      <c r="FU800" s="280"/>
      <c r="FV800" s="280"/>
      <c r="FW800" s="280"/>
      <c r="FX800" s="280"/>
      <c r="FY800" s="280"/>
      <c r="FZ800" s="280"/>
      <c r="GA800" s="280"/>
      <c r="GB800" s="280"/>
      <c r="GC800" s="280"/>
      <c r="GD800" s="280"/>
      <c r="GE800" s="280"/>
      <c r="GF800" s="280"/>
      <c r="GG800" s="280"/>
      <c r="GH800" s="280"/>
      <c r="GI800" s="280"/>
      <c r="GJ800" s="280"/>
      <c r="GK800" s="280"/>
      <c r="GL800" s="280"/>
      <c r="GM800" s="280"/>
      <c r="GN800" s="280"/>
      <c r="GO800" s="280"/>
      <c r="GP800" s="280"/>
      <c r="GQ800" s="280"/>
      <c r="GR800" s="280"/>
      <c r="GS800" s="280"/>
      <c r="GT800" s="280"/>
      <c r="GU800" s="280"/>
      <c r="GV800" s="280"/>
      <c r="GW800" s="280"/>
      <c r="GX800" s="280"/>
      <c r="GY800" s="280"/>
      <c r="GZ800" s="280"/>
      <c r="HA800" s="280"/>
    </row>
    <row r="801" spans="1:209" s="58" customFormat="1" ht="19.5" customHeight="1" x14ac:dyDescent="0.25">
      <c r="A801" s="245">
        <v>8</v>
      </c>
      <c r="B801" s="278" t="s">
        <v>802</v>
      </c>
      <c r="C801" s="266">
        <f t="shared" si="169"/>
        <v>1306000</v>
      </c>
      <c r="D801" s="266">
        <f t="shared" si="170"/>
        <v>0</v>
      </c>
      <c r="E801" s="266">
        <v>0</v>
      </c>
      <c r="F801" s="266">
        <v>0</v>
      </c>
      <c r="G801" s="266">
        <v>0</v>
      </c>
      <c r="H801" s="266">
        <v>0</v>
      </c>
      <c r="I801" s="266">
        <v>0</v>
      </c>
      <c r="J801" s="269">
        <v>0</v>
      </c>
      <c r="K801" s="268">
        <v>0</v>
      </c>
      <c r="L801" s="268">
        <v>0</v>
      </c>
      <c r="M801" s="268">
        <v>0</v>
      </c>
      <c r="N801" s="268">
        <v>1306000</v>
      </c>
      <c r="O801" s="268">
        <v>0</v>
      </c>
      <c r="P801" s="268">
        <v>0</v>
      </c>
      <c r="Q801" s="268">
        <v>0</v>
      </c>
      <c r="R801" s="268">
        <v>0</v>
      </c>
      <c r="S801" s="268">
        <v>0</v>
      </c>
      <c r="T801" s="268">
        <v>0</v>
      </c>
      <c r="U801" s="279"/>
      <c r="V801" s="279"/>
      <c r="W801" s="279"/>
      <c r="X801" s="279"/>
      <c r="Y801" s="279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279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  <c r="CF801" s="280"/>
      <c r="CG801" s="280"/>
      <c r="CH801" s="280"/>
      <c r="CI801" s="280"/>
      <c r="CJ801" s="280"/>
      <c r="CK801" s="280"/>
      <c r="CL801" s="280"/>
      <c r="CM801" s="280"/>
      <c r="CN801" s="280"/>
      <c r="CO801" s="280"/>
      <c r="CP801" s="280"/>
      <c r="CQ801" s="280"/>
      <c r="CR801" s="280"/>
      <c r="CS801" s="280"/>
      <c r="CT801" s="280"/>
      <c r="CU801" s="280"/>
      <c r="CV801" s="280"/>
      <c r="CW801" s="280"/>
      <c r="CX801" s="280"/>
      <c r="CY801" s="280"/>
      <c r="CZ801" s="280"/>
      <c r="DA801" s="280"/>
      <c r="DB801" s="280"/>
      <c r="DC801" s="280"/>
      <c r="DD801" s="280"/>
      <c r="DE801" s="280"/>
      <c r="DF801" s="280"/>
      <c r="DG801" s="280"/>
      <c r="DH801" s="280"/>
      <c r="DI801" s="280"/>
      <c r="DJ801" s="280"/>
      <c r="DK801" s="280"/>
      <c r="DL801" s="280"/>
      <c r="DM801" s="280"/>
      <c r="DN801" s="280"/>
      <c r="DO801" s="280"/>
      <c r="DP801" s="280"/>
      <c r="DQ801" s="280"/>
      <c r="DR801" s="280"/>
      <c r="DS801" s="280"/>
      <c r="DT801" s="280"/>
      <c r="DU801" s="280"/>
      <c r="DV801" s="280"/>
      <c r="DW801" s="280"/>
      <c r="DX801" s="280"/>
      <c r="DY801" s="280"/>
      <c r="DZ801" s="280"/>
      <c r="EA801" s="280"/>
      <c r="EB801" s="280"/>
      <c r="EC801" s="280"/>
      <c r="ED801" s="280"/>
      <c r="EE801" s="280"/>
      <c r="EF801" s="280"/>
      <c r="EG801" s="280"/>
      <c r="EH801" s="280"/>
      <c r="EI801" s="280"/>
      <c r="EJ801" s="280"/>
      <c r="EK801" s="280"/>
      <c r="EL801" s="280"/>
      <c r="EM801" s="280"/>
      <c r="EN801" s="280"/>
      <c r="EO801" s="280"/>
      <c r="EP801" s="280"/>
      <c r="EQ801" s="280"/>
      <c r="ER801" s="280"/>
      <c r="ES801" s="280"/>
      <c r="ET801" s="280"/>
      <c r="EU801" s="280"/>
      <c r="EV801" s="280"/>
      <c r="EW801" s="280"/>
      <c r="EX801" s="280"/>
      <c r="EY801" s="280"/>
      <c r="EZ801" s="280"/>
      <c r="FA801" s="280"/>
      <c r="FB801" s="280"/>
      <c r="FC801" s="280"/>
      <c r="FD801" s="280"/>
      <c r="FE801" s="280"/>
      <c r="FF801" s="280"/>
      <c r="FG801" s="280"/>
      <c r="FH801" s="280"/>
      <c r="FI801" s="280"/>
      <c r="FJ801" s="280"/>
      <c r="FK801" s="280"/>
      <c r="FL801" s="280"/>
      <c r="FM801" s="280"/>
      <c r="FN801" s="280"/>
      <c r="FO801" s="280"/>
      <c r="FP801" s="280"/>
      <c r="FQ801" s="280"/>
      <c r="FR801" s="280"/>
      <c r="FS801" s="280"/>
      <c r="FT801" s="280"/>
      <c r="FU801" s="280"/>
      <c r="FV801" s="280"/>
      <c r="FW801" s="280"/>
      <c r="FX801" s="280"/>
      <c r="FY801" s="280"/>
      <c r="FZ801" s="280"/>
      <c r="GA801" s="280"/>
      <c r="GB801" s="280"/>
      <c r="GC801" s="280"/>
      <c r="GD801" s="280"/>
      <c r="GE801" s="280"/>
      <c r="GF801" s="280"/>
      <c r="GG801" s="280"/>
      <c r="GH801" s="280"/>
      <c r="GI801" s="280"/>
      <c r="GJ801" s="280"/>
      <c r="GK801" s="280"/>
      <c r="GL801" s="280"/>
      <c r="GM801" s="280"/>
      <c r="GN801" s="280"/>
      <c r="GO801" s="280"/>
      <c r="GP801" s="280"/>
      <c r="GQ801" s="280"/>
      <c r="GR801" s="280"/>
      <c r="GS801" s="280"/>
      <c r="GT801" s="280"/>
      <c r="GU801" s="280"/>
      <c r="GV801" s="280"/>
      <c r="GW801" s="280"/>
      <c r="GX801" s="280"/>
      <c r="GY801" s="280"/>
      <c r="GZ801" s="280"/>
      <c r="HA801" s="280"/>
    </row>
    <row r="802" spans="1:209" s="58" customFormat="1" ht="19.5" customHeight="1" x14ac:dyDescent="0.25">
      <c r="A802" s="245">
        <v>9</v>
      </c>
      <c r="B802" s="278" t="s">
        <v>803</v>
      </c>
      <c r="C802" s="266">
        <f t="shared" si="169"/>
        <v>627000</v>
      </c>
      <c r="D802" s="266">
        <f t="shared" si="170"/>
        <v>0</v>
      </c>
      <c r="E802" s="266">
        <v>0</v>
      </c>
      <c r="F802" s="266">
        <v>0</v>
      </c>
      <c r="G802" s="266">
        <v>0</v>
      </c>
      <c r="H802" s="266">
        <v>0</v>
      </c>
      <c r="I802" s="266">
        <v>0</v>
      </c>
      <c r="J802" s="269">
        <v>0</v>
      </c>
      <c r="K802" s="268">
        <v>0</v>
      </c>
      <c r="L802" s="268">
        <v>0</v>
      </c>
      <c r="M802" s="268">
        <v>0</v>
      </c>
      <c r="N802" s="268">
        <v>627000</v>
      </c>
      <c r="O802" s="268">
        <v>0</v>
      </c>
      <c r="P802" s="268">
        <v>0</v>
      </c>
      <c r="Q802" s="268">
        <v>0</v>
      </c>
      <c r="R802" s="268">
        <v>0</v>
      </c>
      <c r="S802" s="268">
        <v>0</v>
      </c>
      <c r="T802" s="268">
        <v>0</v>
      </c>
      <c r="U802" s="279"/>
      <c r="V802" s="279"/>
      <c r="W802" s="279"/>
      <c r="X802" s="279"/>
      <c r="Y802" s="279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279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  <c r="CF802" s="280"/>
      <c r="CG802" s="280"/>
      <c r="CH802" s="280"/>
      <c r="CI802" s="280"/>
      <c r="CJ802" s="280"/>
      <c r="CK802" s="280"/>
      <c r="CL802" s="280"/>
      <c r="CM802" s="280"/>
      <c r="CN802" s="280"/>
      <c r="CO802" s="280"/>
      <c r="CP802" s="280"/>
      <c r="CQ802" s="280"/>
      <c r="CR802" s="280"/>
      <c r="CS802" s="280"/>
      <c r="CT802" s="280"/>
      <c r="CU802" s="280"/>
      <c r="CV802" s="280"/>
      <c r="CW802" s="280"/>
      <c r="CX802" s="280"/>
      <c r="CY802" s="280"/>
      <c r="CZ802" s="280"/>
      <c r="DA802" s="280"/>
      <c r="DB802" s="280"/>
      <c r="DC802" s="280"/>
      <c r="DD802" s="280"/>
      <c r="DE802" s="280"/>
      <c r="DF802" s="280"/>
      <c r="DG802" s="280"/>
      <c r="DH802" s="280"/>
      <c r="DI802" s="280"/>
      <c r="DJ802" s="280"/>
      <c r="DK802" s="280"/>
      <c r="DL802" s="280"/>
      <c r="DM802" s="280"/>
      <c r="DN802" s="280"/>
      <c r="DO802" s="280"/>
      <c r="DP802" s="280"/>
      <c r="DQ802" s="280"/>
      <c r="DR802" s="280"/>
      <c r="DS802" s="280"/>
      <c r="DT802" s="280"/>
      <c r="DU802" s="280"/>
      <c r="DV802" s="280"/>
      <c r="DW802" s="280"/>
      <c r="DX802" s="280"/>
      <c r="DY802" s="280"/>
      <c r="DZ802" s="280"/>
      <c r="EA802" s="280"/>
      <c r="EB802" s="280"/>
      <c r="EC802" s="280"/>
      <c r="ED802" s="280"/>
      <c r="EE802" s="280"/>
      <c r="EF802" s="280"/>
      <c r="EG802" s="280"/>
      <c r="EH802" s="280"/>
      <c r="EI802" s="280"/>
      <c r="EJ802" s="280"/>
      <c r="EK802" s="280"/>
      <c r="EL802" s="280"/>
      <c r="EM802" s="280"/>
      <c r="EN802" s="280"/>
      <c r="EO802" s="280"/>
      <c r="EP802" s="280"/>
      <c r="EQ802" s="280"/>
      <c r="ER802" s="280"/>
      <c r="ES802" s="280"/>
      <c r="ET802" s="280"/>
      <c r="EU802" s="280"/>
      <c r="EV802" s="280"/>
      <c r="EW802" s="280"/>
      <c r="EX802" s="280"/>
      <c r="EY802" s="280"/>
      <c r="EZ802" s="280"/>
      <c r="FA802" s="280"/>
      <c r="FB802" s="280"/>
      <c r="FC802" s="280"/>
      <c r="FD802" s="280"/>
      <c r="FE802" s="280"/>
      <c r="FF802" s="280"/>
      <c r="FG802" s="280"/>
      <c r="FH802" s="280"/>
      <c r="FI802" s="280"/>
      <c r="FJ802" s="280"/>
      <c r="FK802" s="280"/>
      <c r="FL802" s="280"/>
      <c r="FM802" s="280"/>
      <c r="FN802" s="280"/>
      <c r="FO802" s="280"/>
      <c r="FP802" s="280"/>
      <c r="FQ802" s="280"/>
      <c r="FR802" s="280"/>
      <c r="FS802" s="280"/>
      <c r="FT802" s="280"/>
      <c r="FU802" s="280"/>
      <c r="FV802" s="280"/>
      <c r="FW802" s="280"/>
      <c r="FX802" s="280"/>
      <c r="FY802" s="280"/>
      <c r="FZ802" s="280"/>
      <c r="GA802" s="280"/>
      <c r="GB802" s="280"/>
      <c r="GC802" s="280"/>
      <c r="GD802" s="280"/>
      <c r="GE802" s="280"/>
      <c r="GF802" s="280"/>
      <c r="GG802" s="280"/>
      <c r="GH802" s="280"/>
      <c r="GI802" s="280"/>
      <c r="GJ802" s="280"/>
      <c r="GK802" s="280"/>
      <c r="GL802" s="280"/>
      <c r="GM802" s="280"/>
      <c r="GN802" s="280"/>
      <c r="GO802" s="280"/>
      <c r="GP802" s="280"/>
      <c r="GQ802" s="280"/>
      <c r="GR802" s="280"/>
      <c r="GS802" s="280"/>
      <c r="GT802" s="280"/>
      <c r="GU802" s="280"/>
      <c r="GV802" s="280"/>
      <c r="GW802" s="280"/>
      <c r="GX802" s="280"/>
      <c r="GY802" s="280"/>
      <c r="GZ802" s="280"/>
      <c r="HA802" s="280"/>
    </row>
    <row r="803" spans="1:209" s="58" customFormat="1" ht="19.5" customHeight="1" x14ac:dyDescent="0.25">
      <c r="A803" s="245">
        <v>10</v>
      </c>
      <c r="B803" s="278" t="s">
        <v>804</v>
      </c>
      <c r="C803" s="266">
        <f t="shared" si="169"/>
        <v>927600</v>
      </c>
      <c r="D803" s="266">
        <f t="shared" si="170"/>
        <v>0</v>
      </c>
      <c r="E803" s="266">
        <v>0</v>
      </c>
      <c r="F803" s="266">
        <v>0</v>
      </c>
      <c r="G803" s="266">
        <v>0</v>
      </c>
      <c r="H803" s="266">
        <v>0</v>
      </c>
      <c r="I803" s="266">
        <v>0</v>
      </c>
      <c r="J803" s="269">
        <v>0</v>
      </c>
      <c r="K803" s="268">
        <v>0</v>
      </c>
      <c r="L803" s="268">
        <v>0</v>
      </c>
      <c r="M803" s="268">
        <v>0</v>
      </c>
      <c r="N803" s="268">
        <v>927600</v>
      </c>
      <c r="O803" s="268">
        <v>0</v>
      </c>
      <c r="P803" s="268">
        <v>0</v>
      </c>
      <c r="Q803" s="268">
        <v>0</v>
      </c>
      <c r="R803" s="268">
        <v>0</v>
      </c>
      <c r="S803" s="268">
        <v>0</v>
      </c>
      <c r="T803" s="268">
        <v>0</v>
      </c>
      <c r="U803" s="279"/>
      <c r="V803" s="279"/>
      <c r="W803" s="279"/>
      <c r="X803" s="279"/>
      <c r="Y803" s="279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279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  <c r="CF803" s="280"/>
      <c r="CG803" s="280"/>
      <c r="CH803" s="280"/>
      <c r="CI803" s="280"/>
      <c r="CJ803" s="280"/>
      <c r="CK803" s="280"/>
      <c r="CL803" s="280"/>
      <c r="CM803" s="280"/>
      <c r="CN803" s="280"/>
      <c r="CO803" s="280"/>
      <c r="CP803" s="280"/>
      <c r="CQ803" s="280"/>
      <c r="CR803" s="280"/>
      <c r="CS803" s="280"/>
      <c r="CT803" s="280"/>
      <c r="CU803" s="280"/>
      <c r="CV803" s="280"/>
      <c r="CW803" s="280"/>
      <c r="CX803" s="280"/>
      <c r="CY803" s="280"/>
      <c r="CZ803" s="280"/>
      <c r="DA803" s="280"/>
      <c r="DB803" s="280"/>
      <c r="DC803" s="280"/>
      <c r="DD803" s="280"/>
      <c r="DE803" s="280"/>
      <c r="DF803" s="280"/>
      <c r="DG803" s="280"/>
      <c r="DH803" s="280"/>
      <c r="DI803" s="280"/>
      <c r="DJ803" s="280"/>
      <c r="DK803" s="280"/>
      <c r="DL803" s="280"/>
      <c r="DM803" s="280"/>
      <c r="DN803" s="280"/>
      <c r="DO803" s="280"/>
      <c r="DP803" s="280"/>
      <c r="DQ803" s="280"/>
      <c r="DR803" s="280"/>
      <c r="DS803" s="280"/>
      <c r="DT803" s="280"/>
      <c r="DU803" s="280"/>
      <c r="DV803" s="280"/>
      <c r="DW803" s="280"/>
      <c r="DX803" s="280"/>
      <c r="DY803" s="280"/>
      <c r="DZ803" s="280"/>
      <c r="EA803" s="280"/>
      <c r="EB803" s="280"/>
      <c r="EC803" s="280"/>
      <c r="ED803" s="280"/>
      <c r="EE803" s="280"/>
      <c r="EF803" s="280"/>
      <c r="EG803" s="280"/>
      <c r="EH803" s="280"/>
      <c r="EI803" s="280"/>
      <c r="EJ803" s="280"/>
      <c r="EK803" s="280"/>
      <c r="EL803" s="280"/>
      <c r="EM803" s="280"/>
      <c r="EN803" s="280"/>
      <c r="EO803" s="280"/>
      <c r="EP803" s="280"/>
      <c r="EQ803" s="280"/>
      <c r="ER803" s="280"/>
      <c r="ES803" s="280"/>
      <c r="ET803" s="280"/>
      <c r="EU803" s="280"/>
      <c r="EV803" s="280"/>
      <c r="EW803" s="280"/>
      <c r="EX803" s="280"/>
      <c r="EY803" s="280"/>
      <c r="EZ803" s="280"/>
      <c r="FA803" s="280"/>
      <c r="FB803" s="280"/>
      <c r="FC803" s="280"/>
      <c r="FD803" s="280"/>
      <c r="FE803" s="280"/>
      <c r="FF803" s="280"/>
      <c r="FG803" s="280"/>
      <c r="FH803" s="280"/>
      <c r="FI803" s="280"/>
      <c r="FJ803" s="280"/>
      <c r="FK803" s="280"/>
      <c r="FL803" s="280"/>
      <c r="FM803" s="280"/>
      <c r="FN803" s="280"/>
      <c r="FO803" s="280"/>
      <c r="FP803" s="280"/>
      <c r="FQ803" s="280"/>
      <c r="FR803" s="280"/>
      <c r="FS803" s="280"/>
      <c r="FT803" s="280"/>
      <c r="FU803" s="280"/>
      <c r="FV803" s="280"/>
      <c r="FW803" s="280"/>
      <c r="FX803" s="280"/>
      <c r="FY803" s="280"/>
      <c r="FZ803" s="280"/>
      <c r="GA803" s="280"/>
      <c r="GB803" s="280"/>
      <c r="GC803" s="280"/>
      <c r="GD803" s="280"/>
      <c r="GE803" s="280"/>
      <c r="GF803" s="280"/>
      <c r="GG803" s="280"/>
      <c r="GH803" s="280"/>
      <c r="GI803" s="280"/>
      <c r="GJ803" s="280"/>
      <c r="GK803" s="280"/>
      <c r="GL803" s="280"/>
      <c r="GM803" s="280"/>
      <c r="GN803" s="280"/>
      <c r="GO803" s="280"/>
      <c r="GP803" s="280"/>
      <c r="GQ803" s="280"/>
      <c r="GR803" s="280"/>
      <c r="GS803" s="280"/>
      <c r="GT803" s="280"/>
      <c r="GU803" s="280"/>
      <c r="GV803" s="280"/>
      <c r="GW803" s="280"/>
      <c r="GX803" s="280"/>
      <c r="GY803" s="280"/>
      <c r="GZ803" s="280"/>
      <c r="HA803" s="280"/>
    </row>
    <row r="804" spans="1:209" s="58" customFormat="1" ht="19.5" customHeight="1" x14ac:dyDescent="0.25">
      <c r="A804" s="245">
        <v>11</v>
      </c>
      <c r="B804" s="278" t="s">
        <v>805</v>
      </c>
      <c r="C804" s="266">
        <f t="shared" si="169"/>
        <v>809275</v>
      </c>
      <c r="D804" s="266">
        <f t="shared" si="170"/>
        <v>0</v>
      </c>
      <c r="E804" s="266">
        <v>0</v>
      </c>
      <c r="F804" s="266">
        <v>0</v>
      </c>
      <c r="G804" s="266">
        <v>0</v>
      </c>
      <c r="H804" s="266">
        <v>0</v>
      </c>
      <c r="I804" s="266">
        <v>0</v>
      </c>
      <c r="J804" s="269">
        <v>0</v>
      </c>
      <c r="K804" s="268">
        <v>0</v>
      </c>
      <c r="L804" s="268">
        <v>0</v>
      </c>
      <c r="M804" s="268">
        <v>0</v>
      </c>
      <c r="N804" s="268">
        <v>809275</v>
      </c>
      <c r="O804" s="268">
        <v>0</v>
      </c>
      <c r="P804" s="268">
        <v>0</v>
      </c>
      <c r="Q804" s="268">
        <v>0</v>
      </c>
      <c r="R804" s="268">
        <v>0</v>
      </c>
      <c r="S804" s="268">
        <v>0</v>
      </c>
      <c r="T804" s="268">
        <v>0</v>
      </c>
      <c r="U804" s="279"/>
      <c r="V804" s="279"/>
      <c r="W804" s="279"/>
      <c r="X804" s="279"/>
      <c r="Y804" s="279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279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  <c r="CF804" s="280"/>
      <c r="CG804" s="280"/>
      <c r="CH804" s="280"/>
      <c r="CI804" s="280"/>
      <c r="CJ804" s="280"/>
      <c r="CK804" s="280"/>
      <c r="CL804" s="280"/>
      <c r="CM804" s="280"/>
      <c r="CN804" s="280"/>
      <c r="CO804" s="280"/>
      <c r="CP804" s="280"/>
      <c r="CQ804" s="280"/>
      <c r="CR804" s="280"/>
      <c r="CS804" s="280"/>
      <c r="CT804" s="280"/>
      <c r="CU804" s="280"/>
      <c r="CV804" s="280"/>
      <c r="CW804" s="280"/>
      <c r="CX804" s="280"/>
      <c r="CY804" s="280"/>
      <c r="CZ804" s="280"/>
      <c r="DA804" s="280"/>
      <c r="DB804" s="280"/>
      <c r="DC804" s="280"/>
      <c r="DD804" s="280"/>
      <c r="DE804" s="280"/>
      <c r="DF804" s="280"/>
      <c r="DG804" s="280"/>
      <c r="DH804" s="280"/>
      <c r="DI804" s="280"/>
      <c r="DJ804" s="280"/>
      <c r="DK804" s="280"/>
      <c r="DL804" s="280"/>
      <c r="DM804" s="280"/>
      <c r="DN804" s="280"/>
      <c r="DO804" s="280"/>
      <c r="DP804" s="280"/>
      <c r="DQ804" s="280"/>
      <c r="DR804" s="280"/>
      <c r="DS804" s="280"/>
      <c r="DT804" s="280"/>
      <c r="DU804" s="280"/>
      <c r="DV804" s="280"/>
      <c r="DW804" s="280"/>
      <c r="DX804" s="280"/>
      <c r="DY804" s="280"/>
      <c r="DZ804" s="280"/>
      <c r="EA804" s="280"/>
      <c r="EB804" s="280"/>
      <c r="EC804" s="280"/>
      <c r="ED804" s="280"/>
      <c r="EE804" s="280"/>
      <c r="EF804" s="280"/>
      <c r="EG804" s="280"/>
      <c r="EH804" s="280"/>
      <c r="EI804" s="280"/>
      <c r="EJ804" s="280"/>
      <c r="EK804" s="280"/>
      <c r="EL804" s="280"/>
      <c r="EM804" s="280"/>
      <c r="EN804" s="280"/>
      <c r="EO804" s="280"/>
      <c r="EP804" s="280"/>
      <c r="EQ804" s="280"/>
      <c r="ER804" s="280"/>
      <c r="ES804" s="280"/>
      <c r="ET804" s="280"/>
      <c r="EU804" s="280"/>
      <c r="EV804" s="280"/>
      <c r="EW804" s="280"/>
      <c r="EX804" s="280"/>
      <c r="EY804" s="280"/>
      <c r="EZ804" s="280"/>
      <c r="FA804" s="280"/>
      <c r="FB804" s="280"/>
      <c r="FC804" s="280"/>
      <c r="FD804" s="280"/>
      <c r="FE804" s="280"/>
      <c r="FF804" s="280"/>
      <c r="FG804" s="280"/>
      <c r="FH804" s="280"/>
      <c r="FI804" s="280"/>
      <c r="FJ804" s="280"/>
      <c r="FK804" s="280"/>
      <c r="FL804" s="280"/>
      <c r="FM804" s="280"/>
      <c r="FN804" s="280"/>
      <c r="FO804" s="280"/>
      <c r="FP804" s="280"/>
      <c r="FQ804" s="280"/>
      <c r="FR804" s="280"/>
      <c r="FS804" s="280"/>
      <c r="FT804" s="280"/>
      <c r="FU804" s="280"/>
      <c r="FV804" s="280"/>
      <c r="FW804" s="280"/>
      <c r="FX804" s="280"/>
      <c r="FY804" s="280"/>
      <c r="FZ804" s="280"/>
      <c r="GA804" s="280"/>
      <c r="GB804" s="280"/>
      <c r="GC804" s="280"/>
      <c r="GD804" s="280"/>
      <c r="GE804" s="280"/>
      <c r="GF804" s="280"/>
      <c r="GG804" s="280"/>
      <c r="GH804" s="280"/>
      <c r="GI804" s="280"/>
      <c r="GJ804" s="280"/>
      <c r="GK804" s="280"/>
      <c r="GL804" s="280"/>
      <c r="GM804" s="280"/>
      <c r="GN804" s="280"/>
      <c r="GO804" s="280"/>
      <c r="GP804" s="280"/>
      <c r="GQ804" s="280"/>
      <c r="GR804" s="280"/>
      <c r="GS804" s="280"/>
      <c r="GT804" s="280"/>
      <c r="GU804" s="280"/>
      <c r="GV804" s="280"/>
      <c r="GW804" s="280"/>
      <c r="GX804" s="280"/>
      <c r="GY804" s="280"/>
      <c r="GZ804" s="280"/>
      <c r="HA804" s="280"/>
    </row>
    <row r="805" spans="1:209" s="58" customFormat="1" ht="19.5" customHeight="1" x14ac:dyDescent="0.25">
      <c r="A805" s="245">
        <v>12</v>
      </c>
      <c r="B805" s="278" t="s">
        <v>806</v>
      </c>
      <c r="C805" s="266">
        <f t="shared" si="169"/>
        <v>643000</v>
      </c>
      <c r="D805" s="266">
        <f t="shared" si="170"/>
        <v>0</v>
      </c>
      <c r="E805" s="266">
        <v>0</v>
      </c>
      <c r="F805" s="266">
        <v>0</v>
      </c>
      <c r="G805" s="266">
        <v>0</v>
      </c>
      <c r="H805" s="266">
        <v>0</v>
      </c>
      <c r="I805" s="266">
        <v>0</v>
      </c>
      <c r="J805" s="269">
        <v>0</v>
      </c>
      <c r="K805" s="268">
        <v>0</v>
      </c>
      <c r="L805" s="268">
        <v>0</v>
      </c>
      <c r="M805" s="268">
        <v>0</v>
      </c>
      <c r="N805" s="268">
        <v>643000</v>
      </c>
      <c r="O805" s="268">
        <v>0</v>
      </c>
      <c r="P805" s="268">
        <v>0</v>
      </c>
      <c r="Q805" s="268">
        <v>0</v>
      </c>
      <c r="R805" s="268">
        <v>0</v>
      </c>
      <c r="S805" s="268">
        <v>0</v>
      </c>
      <c r="T805" s="268">
        <v>0</v>
      </c>
      <c r="U805" s="279"/>
      <c r="V805" s="279"/>
      <c r="W805" s="279"/>
      <c r="X805" s="279"/>
      <c r="Y805" s="279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279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  <c r="CF805" s="280"/>
      <c r="CG805" s="280"/>
      <c r="CH805" s="280"/>
      <c r="CI805" s="280"/>
      <c r="CJ805" s="280"/>
      <c r="CK805" s="280"/>
      <c r="CL805" s="280"/>
      <c r="CM805" s="280"/>
      <c r="CN805" s="280"/>
      <c r="CO805" s="280"/>
      <c r="CP805" s="280"/>
      <c r="CQ805" s="280"/>
      <c r="CR805" s="280"/>
      <c r="CS805" s="280"/>
      <c r="CT805" s="280"/>
      <c r="CU805" s="280"/>
      <c r="CV805" s="280"/>
      <c r="CW805" s="280"/>
      <c r="CX805" s="280"/>
      <c r="CY805" s="280"/>
      <c r="CZ805" s="280"/>
      <c r="DA805" s="280"/>
      <c r="DB805" s="280"/>
      <c r="DC805" s="280"/>
      <c r="DD805" s="280"/>
      <c r="DE805" s="280"/>
      <c r="DF805" s="280"/>
      <c r="DG805" s="280"/>
      <c r="DH805" s="280"/>
      <c r="DI805" s="280"/>
      <c r="DJ805" s="280"/>
      <c r="DK805" s="280"/>
      <c r="DL805" s="280"/>
      <c r="DM805" s="280"/>
      <c r="DN805" s="280"/>
      <c r="DO805" s="280"/>
      <c r="DP805" s="280"/>
      <c r="DQ805" s="280"/>
      <c r="DR805" s="280"/>
      <c r="DS805" s="280"/>
      <c r="DT805" s="280"/>
      <c r="DU805" s="280"/>
      <c r="DV805" s="280"/>
      <c r="DW805" s="280"/>
      <c r="DX805" s="280"/>
      <c r="DY805" s="280"/>
      <c r="DZ805" s="280"/>
      <c r="EA805" s="280"/>
      <c r="EB805" s="280"/>
      <c r="EC805" s="280"/>
      <c r="ED805" s="280"/>
      <c r="EE805" s="280"/>
      <c r="EF805" s="280"/>
      <c r="EG805" s="280"/>
      <c r="EH805" s="280"/>
      <c r="EI805" s="280"/>
      <c r="EJ805" s="280"/>
      <c r="EK805" s="280"/>
      <c r="EL805" s="280"/>
      <c r="EM805" s="280"/>
      <c r="EN805" s="280"/>
      <c r="EO805" s="280"/>
      <c r="EP805" s="280"/>
      <c r="EQ805" s="280"/>
      <c r="ER805" s="280"/>
      <c r="ES805" s="280"/>
      <c r="ET805" s="280"/>
      <c r="EU805" s="280"/>
      <c r="EV805" s="280"/>
      <c r="EW805" s="280"/>
      <c r="EX805" s="280"/>
      <c r="EY805" s="280"/>
      <c r="EZ805" s="280"/>
      <c r="FA805" s="280"/>
      <c r="FB805" s="280"/>
      <c r="FC805" s="280"/>
      <c r="FD805" s="280"/>
      <c r="FE805" s="280"/>
      <c r="FF805" s="280"/>
      <c r="FG805" s="280"/>
      <c r="FH805" s="280"/>
      <c r="FI805" s="280"/>
      <c r="FJ805" s="280"/>
      <c r="FK805" s="280"/>
      <c r="FL805" s="280"/>
      <c r="FM805" s="280"/>
      <c r="FN805" s="280"/>
      <c r="FO805" s="280"/>
      <c r="FP805" s="280"/>
      <c r="FQ805" s="280"/>
      <c r="FR805" s="280"/>
      <c r="FS805" s="280"/>
      <c r="FT805" s="280"/>
      <c r="FU805" s="280"/>
      <c r="FV805" s="280"/>
      <c r="FW805" s="280"/>
      <c r="FX805" s="280"/>
      <c r="FY805" s="280"/>
      <c r="FZ805" s="280"/>
      <c r="GA805" s="280"/>
      <c r="GB805" s="280"/>
      <c r="GC805" s="280"/>
      <c r="GD805" s="280"/>
      <c r="GE805" s="280"/>
      <c r="GF805" s="280"/>
      <c r="GG805" s="280"/>
      <c r="GH805" s="280"/>
      <c r="GI805" s="280"/>
      <c r="GJ805" s="280"/>
      <c r="GK805" s="280"/>
      <c r="GL805" s="280"/>
      <c r="GM805" s="280"/>
      <c r="GN805" s="280"/>
      <c r="GO805" s="280"/>
      <c r="GP805" s="280"/>
      <c r="GQ805" s="280"/>
      <c r="GR805" s="280"/>
      <c r="GS805" s="280"/>
      <c r="GT805" s="280"/>
      <c r="GU805" s="280"/>
      <c r="GV805" s="280"/>
      <c r="GW805" s="280"/>
      <c r="GX805" s="280"/>
      <c r="GY805" s="280"/>
      <c r="GZ805" s="280"/>
      <c r="HA805" s="280"/>
    </row>
    <row r="806" spans="1:209" s="58" customFormat="1" ht="19.5" customHeight="1" x14ac:dyDescent="0.25">
      <c r="A806" s="245">
        <v>13</v>
      </c>
      <c r="B806" s="278" t="s">
        <v>807</v>
      </c>
      <c r="C806" s="266">
        <f t="shared" si="169"/>
        <v>515000</v>
      </c>
      <c r="D806" s="266">
        <f t="shared" si="170"/>
        <v>0</v>
      </c>
      <c r="E806" s="266">
        <v>0</v>
      </c>
      <c r="F806" s="266">
        <v>0</v>
      </c>
      <c r="G806" s="266">
        <v>0</v>
      </c>
      <c r="H806" s="266">
        <v>0</v>
      </c>
      <c r="I806" s="266">
        <v>0</v>
      </c>
      <c r="J806" s="269">
        <v>0</v>
      </c>
      <c r="K806" s="268">
        <v>0</v>
      </c>
      <c r="L806" s="268">
        <v>0</v>
      </c>
      <c r="M806" s="268">
        <v>0</v>
      </c>
      <c r="N806" s="268">
        <v>515000</v>
      </c>
      <c r="O806" s="268">
        <v>0</v>
      </c>
      <c r="P806" s="268">
        <v>0</v>
      </c>
      <c r="Q806" s="268">
        <v>0</v>
      </c>
      <c r="R806" s="268">
        <v>0</v>
      </c>
      <c r="S806" s="268">
        <v>0</v>
      </c>
      <c r="T806" s="268">
        <v>0</v>
      </c>
      <c r="U806" s="279"/>
      <c r="V806" s="279"/>
      <c r="W806" s="279"/>
      <c r="X806" s="279"/>
      <c r="Y806" s="279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  <c r="CF806" s="280"/>
      <c r="CG806" s="280"/>
      <c r="CH806" s="280"/>
      <c r="CI806" s="280"/>
      <c r="CJ806" s="280"/>
      <c r="CK806" s="280"/>
      <c r="CL806" s="280"/>
      <c r="CM806" s="280"/>
      <c r="CN806" s="280"/>
      <c r="CO806" s="280"/>
      <c r="CP806" s="280"/>
      <c r="CQ806" s="280"/>
      <c r="CR806" s="280"/>
      <c r="CS806" s="280"/>
      <c r="CT806" s="280"/>
      <c r="CU806" s="280"/>
      <c r="CV806" s="280"/>
      <c r="CW806" s="280"/>
      <c r="CX806" s="280"/>
      <c r="CY806" s="280"/>
      <c r="CZ806" s="280"/>
      <c r="DA806" s="280"/>
      <c r="DB806" s="280"/>
      <c r="DC806" s="280"/>
      <c r="DD806" s="280"/>
      <c r="DE806" s="280"/>
      <c r="DF806" s="280"/>
      <c r="DG806" s="280"/>
      <c r="DH806" s="280"/>
      <c r="DI806" s="280"/>
      <c r="DJ806" s="280"/>
      <c r="DK806" s="280"/>
      <c r="DL806" s="280"/>
      <c r="DM806" s="280"/>
      <c r="DN806" s="280"/>
      <c r="DO806" s="280"/>
      <c r="DP806" s="280"/>
      <c r="DQ806" s="280"/>
      <c r="DR806" s="280"/>
      <c r="DS806" s="280"/>
      <c r="DT806" s="280"/>
      <c r="DU806" s="280"/>
      <c r="DV806" s="280"/>
      <c r="DW806" s="280"/>
      <c r="DX806" s="280"/>
      <c r="DY806" s="280"/>
      <c r="DZ806" s="280"/>
      <c r="EA806" s="280"/>
      <c r="EB806" s="280"/>
      <c r="EC806" s="280"/>
      <c r="ED806" s="280"/>
      <c r="EE806" s="280"/>
      <c r="EF806" s="280"/>
      <c r="EG806" s="280"/>
      <c r="EH806" s="280"/>
      <c r="EI806" s="280"/>
      <c r="EJ806" s="280"/>
      <c r="EK806" s="280"/>
      <c r="EL806" s="280"/>
      <c r="EM806" s="280"/>
      <c r="EN806" s="280"/>
      <c r="EO806" s="280"/>
      <c r="EP806" s="280"/>
      <c r="EQ806" s="280"/>
      <c r="ER806" s="280"/>
      <c r="ES806" s="280"/>
      <c r="ET806" s="280"/>
      <c r="EU806" s="280"/>
      <c r="EV806" s="280"/>
      <c r="EW806" s="280"/>
      <c r="EX806" s="280"/>
      <c r="EY806" s="280"/>
      <c r="EZ806" s="280"/>
      <c r="FA806" s="280"/>
      <c r="FB806" s="280"/>
      <c r="FC806" s="280"/>
      <c r="FD806" s="280"/>
      <c r="FE806" s="280"/>
      <c r="FF806" s="280"/>
      <c r="FG806" s="280"/>
      <c r="FH806" s="280"/>
      <c r="FI806" s="280"/>
      <c r="FJ806" s="280"/>
      <c r="FK806" s="280"/>
      <c r="FL806" s="280"/>
      <c r="FM806" s="280"/>
      <c r="FN806" s="280"/>
      <c r="FO806" s="280"/>
      <c r="FP806" s="280"/>
      <c r="FQ806" s="280"/>
      <c r="FR806" s="280"/>
      <c r="FS806" s="280"/>
      <c r="FT806" s="280"/>
      <c r="FU806" s="280"/>
      <c r="FV806" s="280"/>
      <c r="FW806" s="280"/>
      <c r="FX806" s="280"/>
      <c r="FY806" s="280"/>
      <c r="FZ806" s="280"/>
      <c r="GA806" s="280"/>
      <c r="GB806" s="280"/>
      <c r="GC806" s="280"/>
      <c r="GD806" s="280"/>
      <c r="GE806" s="280"/>
      <c r="GF806" s="280"/>
      <c r="GG806" s="280"/>
      <c r="GH806" s="280"/>
      <c r="GI806" s="280"/>
      <c r="GJ806" s="280"/>
      <c r="GK806" s="280"/>
      <c r="GL806" s="280"/>
      <c r="GM806" s="280"/>
      <c r="GN806" s="280"/>
      <c r="GO806" s="280"/>
      <c r="GP806" s="280"/>
      <c r="GQ806" s="280"/>
      <c r="GR806" s="280"/>
      <c r="GS806" s="280"/>
      <c r="GT806" s="280"/>
      <c r="GU806" s="280"/>
      <c r="GV806" s="280"/>
      <c r="GW806" s="280"/>
      <c r="GX806" s="280"/>
      <c r="GY806" s="280"/>
      <c r="GZ806" s="280"/>
      <c r="HA806" s="280"/>
    </row>
    <row r="807" spans="1:209" s="58" customFormat="1" ht="19.5" customHeight="1" x14ac:dyDescent="0.25">
      <c r="A807" s="245">
        <v>14</v>
      </c>
      <c r="B807" s="278" t="s">
        <v>808</v>
      </c>
      <c r="C807" s="266">
        <f t="shared" si="169"/>
        <v>554300</v>
      </c>
      <c r="D807" s="266">
        <f t="shared" si="170"/>
        <v>0</v>
      </c>
      <c r="E807" s="266">
        <v>0</v>
      </c>
      <c r="F807" s="266">
        <v>0</v>
      </c>
      <c r="G807" s="266">
        <v>0</v>
      </c>
      <c r="H807" s="266">
        <v>0</v>
      </c>
      <c r="I807" s="266">
        <v>0</v>
      </c>
      <c r="J807" s="269">
        <v>0</v>
      </c>
      <c r="K807" s="268">
        <v>0</v>
      </c>
      <c r="L807" s="268">
        <v>0</v>
      </c>
      <c r="M807" s="268">
        <v>0</v>
      </c>
      <c r="N807" s="268">
        <v>554300</v>
      </c>
      <c r="O807" s="268">
        <v>0</v>
      </c>
      <c r="P807" s="268">
        <v>0</v>
      </c>
      <c r="Q807" s="268">
        <v>0</v>
      </c>
      <c r="R807" s="268">
        <v>0</v>
      </c>
      <c r="S807" s="268">
        <v>0</v>
      </c>
      <c r="T807" s="268">
        <v>0</v>
      </c>
      <c r="U807" s="279"/>
      <c r="V807" s="279"/>
      <c r="W807" s="279"/>
      <c r="X807" s="279"/>
      <c r="Y807" s="279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279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  <c r="CF807" s="280"/>
      <c r="CG807" s="280"/>
      <c r="CH807" s="280"/>
      <c r="CI807" s="280"/>
      <c r="CJ807" s="280"/>
      <c r="CK807" s="280"/>
      <c r="CL807" s="280"/>
      <c r="CM807" s="280"/>
      <c r="CN807" s="280"/>
      <c r="CO807" s="280"/>
      <c r="CP807" s="280"/>
      <c r="CQ807" s="280"/>
      <c r="CR807" s="280"/>
      <c r="CS807" s="280"/>
      <c r="CT807" s="280"/>
      <c r="CU807" s="280"/>
      <c r="CV807" s="280"/>
      <c r="CW807" s="280"/>
      <c r="CX807" s="280"/>
      <c r="CY807" s="280"/>
      <c r="CZ807" s="280"/>
      <c r="DA807" s="280"/>
      <c r="DB807" s="280"/>
      <c r="DC807" s="280"/>
      <c r="DD807" s="280"/>
      <c r="DE807" s="280"/>
      <c r="DF807" s="280"/>
      <c r="DG807" s="280"/>
      <c r="DH807" s="280"/>
      <c r="DI807" s="280"/>
      <c r="DJ807" s="280"/>
      <c r="DK807" s="280"/>
      <c r="DL807" s="280"/>
      <c r="DM807" s="280"/>
      <c r="DN807" s="280"/>
      <c r="DO807" s="280"/>
      <c r="DP807" s="280"/>
      <c r="DQ807" s="280"/>
      <c r="DR807" s="280"/>
      <c r="DS807" s="280"/>
      <c r="DT807" s="280"/>
      <c r="DU807" s="280"/>
      <c r="DV807" s="280"/>
      <c r="DW807" s="280"/>
      <c r="DX807" s="280"/>
      <c r="DY807" s="280"/>
      <c r="DZ807" s="280"/>
      <c r="EA807" s="280"/>
      <c r="EB807" s="280"/>
      <c r="EC807" s="280"/>
      <c r="ED807" s="280"/>
      <c r="EE807" s="280"/>
      <c r="EF807" s="280"/>
      <c r="EG807" s="280"/>
      <c r="EH807" s="280"/>
      <c r="EI807" s="280"/>
      <c r="EJ807" s="280"/>
      <c r="EK807" s="280"/>
      <c r="EL807" s="280"/>
      <c r="EM807" s="280"/>
      <c r="EN807" s="280"/>
      <c r="EO807" s="280"/>
      <c r="EP807" s="280"/>
      <c r="EQ807" s="280"/>
      <c r="ER807" s="280"/>
      <c r="ES807" s="280"/>
      <c r="ET807" s="280"/>
      <c r="EU807" s="280"/>
      <c r="EV807" s="280"/>
      <c r="EW807" s="280"/>
      <c r="EX807" s="280"/>
      <c r="EY807" s="280"/>
      <c r="EZ807" s="280"/>
      <c r="FA807" s="280"/>
      <c r="FB807" s="280"/>
      <c r="FC807" s="280"/>
      <c r="FD807" s="280"/>
      <c r="FE807" s="280"/>
      <c r="FF807" s="280"/>
      <c r="FG807" s="280"/>
      <c r="FH807" s="280"/>
      <c r="FI807" s="280"/>
      <c r="FJ807" s="280"/>
      <c r="FK807" s="280"/>
      <c r="FL807" s="280"/>
      <c r="FM807" s="280"/>
      <c r="FN807" s="280"/>
      <c r="FO807" s="280"/>
      <c r="FP807" s="280"/>
      <c r="FQ807" s="280"/>
      <c r="FR807" s="280"/>
      <c r="FS807" s="280"/>
      <c r="FT807" s="280"/>
      <c r="FU807" s="280"/>
      <c r="FV807" s="280"/>
      <c r="FW807" s="280"/>
      <c r="FX807" s="280"/>
      <c r="FY807" s="280"/>
      <c r="FZ807" s="280"/>
      <c r="GA807" s="280"/>
      <c r="GB807" s="280"/>
      <c r="GC807" s="280"/>
      <c r="GD807" s="280"/>
      <c r="GE807" s="280"/>
      <c r="GF807" s="280"/>
      <c r="GG807" s="280"/>
      <c r="GH807" s="280"/>
      <c r="GI807" s="280"/>
      <c r="GJ807" s="280"/>
      <c r="GK807" s="280"/>
      <c r="GL807" s="280"/>
      <c r="GM807" s="280"/>
      <c r="GN807" s="280"/>
      <c r="GO807" s="280"/>
      <c r="GP807" s="280"/>
      <c r="GQ807" s="280"/>
      <c r="GR807" s="280"/>
      <c r="GS807" s="280"/>
      <c r="GT807" s="280"/>
      <c r="GU807" s="280"/>
      <c r="GV807" s="280"/>
      <c r="GW807" s="280"/>
      <c r="GX807" s="280"/>
      <c r="GY807" s="280"/>
      <c r="GZ807" s="280"/>
      <c r="HA807" s="280"/>
    </row>
    <row r="808" spans="1:209" s="58" customFormat="1" ht="19.5" customHeight="1" x14ac:dyDescent="0.25">
      <c r="A808" s="245">
        <v>15</v>
      </c>
      <c r="B808" s="278" t="s">
        <v>809</v>
      </c>
      <c r="C808" s="266">
        <f t="shared" si="169"/>
        <v>305000</v>
      </c>
      <c r="D808" s="266">
        <f t="shared" si="170"/>
        <v>0</v>
      </c>
      <c r="E808" s="266">
        <v>0</v>
      </c>
      <c r="F808" s="266">
        <v>0</v>
      </c>
      <c r="G808" s="266">
        <v>0</v>
      </c>
      <c r="H808" s="266">
        <v>0</v>
      </c>
      <c r="I808" s="266">
        <v>0</v>
      </c>
      <c r="J808" s="269">
        <v>0</v>
      </c>
      <c r="K808" s="268">
        <v>0</v>
      </c>
      <c r="L808" s="268">
        <v>0</v>
      </c>
      <c r="M808" s="268">
        <v>0</v>
      </c>
      <c r="N808" s="268">
        <v>305000</v>
      </c>
      <c r="O808" s="268">
        <v>0</v>
      </c>
      <c r="P808" s="268">
        <v>0</v>
      </c>
      <c r="Q808" s="268">
        <v>0</v>
      </c>
      <c r="R808" s="268">
        <v>0</v>
      </c>
      <c r="S808" s="268">
        <v>0</v>
      </c>
      <c r="T808" s="268">
        <v>0</v>
      </c>
      <c r="U808" s="279"/>
      <c r="V808" s="279"/>
      <c r="W808" s="279"/>
      <c r="X808" s="279"/>
      <c r="Y808" s="279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279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  <c r="CF808" s="280"/>
      <c r="CG808" s="280"/>
      <c r="CH808" s="280"/>
      <c r="CI808" s="280"/>
      <c r="CJ808" s="280"/>
      <c r="CK808" s="280"/>
      <c r="CL808" s="280"/>
      <c r="CM808" s="280"/>
      <c r="CN808" s="280"/>
      <c r="CO808" s="280"/>
      <c r="CP808" s="280"/>
      <c r="CQ808" s="280"/>
      <c r="CR808" s="280"/>
      <c r="CS808" s="280"/>
      <c r="CT808" s="280"/>
      <c r="CU808" s="280"/>
      <c r="CV808" s="280"/>
      <c r="CW808" s="280"/>
      <c r="CX808" s="280"/>
      <c r="CY808" s="280"/>
      <c r="CZ808" s="280"/>
      <c r="DA808" s="280"/>
      <c r="DB808" s="280"/>
      <c r="DC808" s="280"/>
      <c r="DD808" s="280"/>
      <c r="DE808" s="280"/>
      <c r="DF808" s="280"/>
      <c r="DG808" s="280"/>
      <c r="DH808" s="280"/>
      <c r="DI808" s="280"/>
      <c r="DJ808" s="280"/>
      <c r="DK808" s="280"/>
      <c r="DL808" s="280"/>
      <c r="DM808" s="280"/>
      <c r="DN808" s="280"/>
      <c r="DO808" s="280"/>
      <c r="DP808" s="280"/>
      <c r="DQ808" s="280"/>
      <c r="DR808" s="280"/>
      <c r="DS808" s="280"/>
      <c r="DT808" s="280"/>
      <c r="DU808" s="280"/>
      <c r="DV808" s="280"/>
      <c r="DW808" s="280"/>
      <c r="DX808" s="280"/>
      <c r="DY808" s="280"/>
      <c r="DZ808" s="280"/>
      <c r="EA808" s="280"/>
      <c r="EB808" s="280"/>
      <c r="EC808" s="280"/>
      <c r="ED808" s="280"/>
      <c r="EE808" s="280"/>
      <c r="EF808" s="280"/>
      <c r="EG808" s="280"/>
      <c r="EH808" s="280"/>
      <c r="EI808" s="280"/>
      <c r="EJ808" s="280"/>
      <c r="EK808" s="280"/>
      <c r="EL808" s="280"/>
      <c r="EM808" s="280"/>
      <c r="EN808" s="280"/>
      <c r="EO808" s="280"/>
      <c r="EP808" s="280"/>
      <c r="EQ808" s="280"/>
      <c r="ER808" s="280"/>
      <c r="ES808" s="280"/>
      <c r="ET808" s="280"/>
      <c r="EU808" s="280"/>
      <c r="EV808" s="280"/>
      <c r="EW808" s="280"/>
      <c r="EX808" s="280"/>
      <c r="EY808" s="280"/>
      <c r="EZ808" s="280"/>
      <c r="FA808" s="280"/>
      <c r="FB808" s="280"/>
      <c r="FC808" s="280"/>
      <c r="FD808" s="280"/>
      <c r="FE808" s="280"/>
      <c r="FF808" s="280"/>
      <c r="FG808" s="280"/>
      <c r="FH808" s="280"/>
      <c r="FI808" s="280"/>
      <c r="FJ808" s="280"/>
      <c r="FK808" s="280"/>
      <c r="FL808" s="280"/>
      <c r="FM808" s="280"/>
      <c r="FN808" s="280"/>
      <c r="FO808" s="280"/>
      <c r="FP808" s="280"/>
      <c r="FQ808" s="280"/>
      <c r="FR808" s="280"/>
      <c r="FS808" s="280"/>
      <c r="FT808" s="280"/>
      <c r="FU808" s="280"/>
      <c r="FV808" s="280"/>
      <c r="FW808" s="280"/>
      <c r="FX808" s="280"/>
      <c r="FY808" s="280"/>
      <c r="FZ808" s="280"/>
      <c r="GA808" s="280"/>
      <c r="GB808" s="280"/>
      <c r="GC808" s="280"/>
      <c r="GD808" s="280"/>
      <c r="GE808" s="280"/>
      <c r="GF808" s="280"/>
      <c r="GG808" s="280"/>
      <c r="GH808" s="280"/>
      <c r="GI808" s="280"/>
      <c r="GJ808" s="280"/>
      <c r="GK808" s="280"/>
      <c r="GL808" s="280"/>
      <c r="GM808" s="280"/>
      <c r="GN808" s="280"/>
      <c r="GO808" s="280"/>
      <c r="GP808" s="280"/>
      <c r="GQ808" s="280"/>
      <c r="GR808" s="280"/>
      <c r="GS808" s="280"/>
      <c r="GT808" s="280"/>
      <c r="GU808" s="280"/>
      <c r="GV808" s="280"/>
      <c r="GW808" s="280"/>
      <c r="GX808" s="280"/>
      <c r="GY808" s="280"/>
      <c r="GZ808" s="280"/>
      <c r="HA808" s="280"/>
    </row>
    <row r="809" spans="1:209" s="58" customFormat="1" ht="19.5" customHeight="1" x14ac:dyDescent="0.25">
      <c r="A809" s="245">
        <v>16</v>
      </c>
      <c r="B809" s="278" t="s">
        <v>810</v>
      </c>
      <c r="C809" s="266">
        <f t="shared" si="169"/>
        <v>577000</v>
      </c>
      <c r="D809" s="266">
        <f t="shared" si="170"/>
        <v>0</v>
      </c>
      <c r="E809" s="266">
        <v>0</v>
      </c>
      <c r="F809" s="266">
        <v>0</v>
      </c>
      <c r="G809" s="266">
        <v>0</v>
      </c>
      <c r="H809" s="266">
        <v>0</v>
      </c>
      <c r="I809" s="266">
        <v>0</v>
      </c>
      <c r="J809" s="269">
        <v>0</v>
      </c>
      <c r="K809" s="268">
        <v>0</v>
      </c>
      <c r="L809" s="268">
        <v>0</v>
      </c>
      <c r="M809" s="268">
        <v>0</v>
      </c>
      <c r="N809" s="268">
        <v>577000</v>
      </c>
      <c r="O809" s="268">
        <v>0</v>
      </c>
      <c r="P809" s="268">
        <v>0</v>
      </c>
      <c r="Q809" s="268">
        <v>0</v>
      </c>
      <c r="R809" s="268">
        <v>0</v>
      </c>
      <c r="S809" s="268">
        <v>0</v>
      </c>
      <c r="T809" s="268">
        <v>0</v>
      </c>
      <c r="U809" s="279"/>
      <c r="V809" s="279"/>
      <c r="W809" s="279"/>
      <c r="X809" s="279"/>
      <c r="Y809" s="279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279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  <c r="CF809" s="280"/>
      <c r="CG809" s="280"/>
      <c r="CH809" s="280"/>
      <c r="CI809" s="280"/>
      <c r="CJ809" s="280"/>
      <c r="CK809" s="280"/>
      <c r="CL809" s="280"/>
      <c r="CM809" s="280"/>
      <c r="CN809" s="280"/>
      <c r="CO809" s="280"/>
      <c r="CP809" s="280"/>
      <c r="CQ809" s="280"/>
      <c r="CR809" s="280"/>
      <c r="CS809" s="280"/>
      <c r="CT809" s="280"/>
      <c r="CU809" s="280"/>
      <c r="CV809" s="280"/>
      <c r="CW809" s="280"/>
      <c r="CX809" s="280"/>
      <c r="CY809" s="280"/>
      <c r="CZ809" s="280"/>
      <c r="DA809" s="280"/>
      <c r="DB809" s="280"/>
      <c r="DC809" s="280"/>
      <c r="DD809" s="280"/>
      <c r="DE809" s="280"/>
      <c r="DF809" s="280"/>
      <c r="DG809" s="280"/>
      <c r="DH809" s="280"/>
      <c r="DI809" s="280"/>
      <c r="DJ809" s="280"/>
      <c r="DK809" s="280"/>
      <c r="DL809" s="280"/>
      <c r="DM809" s="280"/>
      <c r="DN809" s="280"/>
      <c r="DO809" s="280"/>
      <c r="DP809" s="280"/>
      <c r="DQ809" s="280"/>
      <c r="DR809" s="280"/>
      <c r="DS809" s="280"/>
      <c r="DT809" s="280"/>
      <c r="DU809" s="280"/>
      <c r="DV809" s="280"/>
      <c r="DW809" s="280"/>
      <c r="DX809" s="280"/>
      <c r="DY809" s="280"/>
      <c r="DZ809" s="280"/>
      <c r="EA809" s="280"/>
      <c r="EB809" s="280"/>
      <c r="EC809" s="280"/>
      <c r="ED809" s="280"/>
      <c r="EE809" s="280"/>
      <c r="EF809" s="280"/>
      <c r="EG809" s="280"/>
      <c r="EH809" s="280"/>
      <c r="EI809" s="280"/>
      <c r="EJ809" s="280"/>
      <c r="EK809" s="280"/>
      <c r="EL809" s="280"/>
      <c r="EM809" s="280"/>
      <c r="EN809" s="280"/>
      <c r="EO809" s="280"/>
      <c r="EP809" s="280"/>
      <c r="EQ809" s="280"/>
      <c r="ER809" s="280"/>
      <c r="ES809" s="280"/>
      <c r="ET809" s="280"/>
      <c r="EU809" s="280"/>
      <c r="EV809" s="280"/>
      <c r="EW809" s="280"/>
      <c r="EX809" s="280"/>
      <c r="EY809" s="280"/>
      <c r="EZ809" s="280"/>
      <c r="FA809" s="280"/>
      <c r="FB809" s="280"/>
      <c r="FC809" s="280"/>
      <c r="FD809" s="280"/>
      <c r="FE809" s="280"/>
      <c r="FF809" s="280"/>
      <c r="FG809" s="280"/>
      <c r="FH809" s="280"/>
      <c r="FI809" s="280"/>
      <c r="FJ809" s="280"/>
      <c r="FK809" s="280"/>
      <c r="FL809" s="280"/>
      <c r="FM809" s="280"/>
      <c r="FN809" s="280"/>
      <c r="FO809" s="280"/>
      <c r="FP809" s="280"/>
      <c r="FQ809" s="280"/>
      <c r="FR809" s="280"/>
      <c r="FS809" s="280"/>
      <c r="FT809" s="280"/>
      <c r="FU809" s="280"/>
      <c r="FV809" s="280"/>
      <c r="FW809" s="280"/>
      <c r="FX809" s="280"/>
      <c r="FY809" s="280"/>
      <c r="FZ809" s="280"/>
      <c r="GA809" s="280"/>
      <c r="GB809" s="280"/>
      <c r="GC809" s="280"/>
      <c r="GD809" s="280"/>
      <c r="GE809" s="280"/>
      <c r="GF809" s="280"/>
      <c r="GG809" s="280"/>
      <c r="GH809" s="280"/>
      <c r="GI809" s="280"/>
      <c r="GJ809" s="280"/>
      <c r="GK809" s="280"/>
      <c r="GL809" s="280"/>
      <c r="GM809" s="280"/>
      <c r="GN809" s="280"/>
      <c r="GO809" s="280"/>
      <c r="GP809" s="280"/>
      <c r="GQ809" s="280"/>
      <c r="GR809" s="280"/>
      <c r="GS809" s="280"/>
      <c r="GT809" s="280"/>
      <c r="GU809" s="280"/>
      <c r="GV809" s="280"/>
      <c r="GW809" s="280"/>
      <c r="GX809" s="280"/>
      <c r="GY809" s="280"/>
      <c r="GZ809" s="280"/>
      <c r="HA809" s="280"/>
    </row>
    <row r="810" spans="1:209" s="58" customFormat="1" ht="19.5" customHeight="1" x14ac:dyDescent="0.25">
      <c r="A810" s="245">
        <v>17</v>
      </c>
      <c r="B810" s="278" t="s">
        <v>811</v>
      </c>
      <c r="C810" s="266">
        <f t="shared" si="169"/>
        <v>756400</v>
      </c>
      <c r="D810" s="266">
        <f t="shared" si="170"/>
        <v>0</v>
      </c>
      <c r="E810" s="266">
        <v>0</v>
      </c>
      <c r="F810" s="266">
        <v>0</v>
      </c>
      <c r="G810" s="266">
        <v>0</v>
      </c>
      <c r="H810" s="266">
        <v>0</v>
      </c>
      <c r="I810" s="266">
        <v>0</v>
      </c>
      <c r="J810" s="269">
        <v>0</v>
      </c>
      <c r="K810" s="268">
        <v>0</v>
      </c>
      <c r="L810" s="268">
        <v>0</v>
      </c>
      <c r="M810" s="268">
        <v>0</v>
      </c>
      <c r="N810" s="268">
        <v>756400</v>
      </c>
      <c r="O810" s="268">
        <v>0</v>
      </c>
      <c r="P810" s="268">
        <v>0</v>
      </c>
      <c r="Q810" s="268">
        <v>0</v>
      </c>
      <c r="R810" s="268">
        <v>0</v>
      </c>
      <c r="S810" s="268">
        <v>0</v>
      </c>
      <c r="T810" s="268">
        <v>0</v>
      </c>
      <c r="U810" s="279"/>
      <c r="V810" s="279"/>
      <c r="W810" s="279"/>
      <c r="X810" s="279"/>
      <c r="Y810" s="279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279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  <c r="CF810" s="280"/>
      <c r="CG810" s="280"/>
      <c r="CH810" s="280"/>
      <c r="CI810" s="280"/>
      <c r="CJ810" s="280"/>
      <c r="CK810" s="280"/>
      <c r="CL810" s="280"/>
      <c r="CM810" s="280"/>
      <c r="CN810" s="280"/>
      <c r="CO810" s="280"/>
      <c r="CP810" s="280"/>
      <c r="CQ810" s="280"/>
      <c r="CR810" s="280"/>
      <c r="CS810" s="280"/>
      <c r="CT810" s="280"/>
      <c r="CU810" s="280"/>
      <c r="CV810" s="280"/>
      <c r="CW810" s="280"/>
      <c r="CX810" s="280"/>
      <c r="CY810" s="280"/>
      <c r="CZ810" s="280"/>
      <c r="DA810" s="280"/>
      <c r="DB810" s="280"/>
      <c r="DC810" s="280"/>
      <c r="DD810" s="280"/>
      <c r="DE810" s="280"/>
      <c r="DF810" s="280"/>
      <c r="DG810" s="280"/>
      <c r="DH810" s="280"/>
      <c r="DI810" s="280"/>
      <c r="DJ810" s="280"/>
      <c r="DK810" s="280"/>
      <c r="DL810" s="280"/>
      <c r="DM810" s="280"/>
      <c r="DN810" s="280"/>
      <c r="DO810" s="280"/>
      <c r="DP810" s="280"/>
      <c r="DQ810" s="280"/>
      <c r="DR810" s="280"/>
      <c r="DS810" s="280"/>
      <c r="DT810" s="280"/>
      <c r="DU810" s="280"/>
      <c r="DV810" s="280"/>
      <c r="DW810" s="280"/>
      <c r="DX810" s="280"/>
      <c r="DY810" s="280"/>
      <c r="DZ810" s="280"/>
      <c r="EA810" s="280"/>
      <c r="EB810" s="280"/>
      <c r="EC810" s="280"/>
      <c r="ED810" s="280"/>
      <c r="EE810" s="280"/>
      <c r="EF810" s="280"/>
      <c r="EG810" s="280"/>
      <c r="EH810" s="280"/>
      <c r="EI810" s="280"/>
      <c r="EJ810" s="280"/>
      <c r="EK810" s="280"/>
      <c r="EL810" s="280"/>
      <c r="EM810" s="280"/>
      <c r="EN810" s="280"/>
      <c r="EO810" s="280"/>
      <c r="EP810" s="280"/>
      <c r="EQ810" s="280"/>
      <c r="ER810" s="280"/>
      <c r="ES810" s="280"/>
      <c r="ET810" s="280"/>
      <c r="EU810" s="280"/>
      <c r="EV810" s="280"/>
      <c r="EW810" s="280"/>
      <c r="EX810" s="280"/>
      <c r="EY810" s="280"/>
      <c r="EZ810" s="280"/>
      <c r="FA810" s="280"/>
      <c r="FB810" s="280"/>
      <c r="FC810" s="280"/>
      <c r="FD810" s="280"/>
      <c r="FE810" s="280"/>
      <c r="FF810" s="280"/>
      <c r="FG810" s="280"/>
      <c r="FH810" s="280"/>
      <c r="FI810" s="280"/>
      <c r="FJ810" s="280"/>
      <c r="FK810" s="280"/>
      <c r="FL810" s="280"/>
      <c r="FM810" s="280"/>
      <c r="FN810" s="280"/>
      <c r="FO810" s="280"/>
      <c r="FP810" s="280"/>
      <c r="FQ810" s="280"/>
      <c r="FR810" s="280"/>
      <c r="FS810" s="280"/>
      <c r="FT810" s="280"/>
      <c r="FU810" s="280"/>
      <c r="FV810" s="280"/>
      <c r="FW810" s="280"/>
      <c r="FX810" s="280"/>
      <c r="FY810" s="280"/>
      <c r="FZ810" s="280"/>
      <c r="GA810" s="280"/>
      <c r="GB810" s="280"/>
      <c r="GC810" s="280"/>
      <c r="GD810" s="280"/>
      <c r="GE810" s="280"/>
      <c r="GF810" s="280"/>
      <c r="GG810" s="280"/>
      <c r="GH810" s="280"/>
      <c r="GI810" s="280"/>
      <c r="GJ810" s="280"/>
      <c r="GK810" s="280"/>
      <c r="GL810" s="280"/>
      <c r="GM810" s="280"/>
      <c r="GN810" s="280"/>
      <c r="GO810" s="280"/>
      <c r="GP810" s="280"/>
      <c r="GQ810" s="280"/>
      <c r="GR810" s="280"/>
      <c r="GS810" s="280"/>
      <c r="GT810" s="280"/>
      <c r="GU810" s="280"/>
      <c r="GV810" s="280"/>
      <c r="GW810" s="280"/>
      <c r="GX810" s="280"/>
      <c r="GY810" s="280"/>
      <c r="GZ810" s="280"/>
      <c r="HA810" s="280"/>
    </row>
    <row r="811" spans="1:209" s="58" customFormat="1" ht="19.5" customHeight="1" x14ac:dyDescent="0.25">
      <c r="A811" s="245">
        <v>18</v>
      </c>
      <c r="B811" s="278" t="s">
        <v>812</v>
      </c>
      <c r="C811" s="266">
        <f t="shared" si="169"/>
        <v>907600</v>
      </c>
      <c r="D811" s="266">
        <f t="shared" si="170"/>
        <v>0</v>
      </c>
      <c r="E811" s="266">
        <v>0</v>
      </c>
      <c r="F811" s="266">
        <v>0</v>
      </c>
      <c r="G811" s="266">
        <v>0</v>
      </c>
      <c r="H811" s="266">
        <v>0</v>
      </c>
      <c r="I811" s="266">
        <v>0</v>
      </c>
      <c r="J811" s="269">
        <v>0</v>
      </c>
      <c r="K811" s="268">
        <v>0</v>
      </c>
      <c r="L811" s="268">
        <v>0</v>
      </c>
      <c r="M811" s="268">
        <v>0</v>
      </c>
      <c r="N811" s="268">
        <v>907600</v>
      </c>
      <c r="O811" s="268">
        <v>0</v>
      </c>
      <c r="P811" s="268">
        <v>0</v>
      </c>
      <c r="Q811" s="268">
        <v>0</v>
      </c>
      <c r="R811" s="268">
        <v>0</v>
      </c>
      <c r="S811" s="268">
        <v>0</v>
      </c>
      <c r="T811" s="268">
        <v>0</v>
      </c>
      <c r="U811" s="279"/>
      <c r="V811" s="279"/>
      <c r="W811" s="279"/>
      <c r="X811" s="279"/>
      <c r="Y811" s="279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279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  <c r="CF811" s="280"/>
      <c r="CG811" s="280"/>
      <c r="CH811" s="280"/>
      <c r="CI811" s="280"/>
      <c r="CJ811" s="280"/>
      <c r="CK811" s="280"/>
      <c r="CL811" s="280"/>
      <c r="CM811" s="280"/>
      <c r="CN811" s="280"/>
      <c r="CO811" s="280"/>
      <c r="CP811" s="280"/>
      <c r="CQ811" s="280"/>
      <c r="CR811" s="280"/>
      <c r="CS811" s="280"/>
      <c r="CT811" s="280"/>
      <c r="CU811" s="280"/>
      <c r="CV811" s="280"/>
      <c r="CW811" s="280"/>
      <c r="CX811" s="280"/>
      <c r="CY811" s="280"/>
      <c r="CZ811" s="280"/>
      <c r="DA811" s="280"/>
      <c r="DB811" s="280"/>
      <c r="DC811" s="280"/>
      <c r="DD811" s="280"/>
      <c r="DE811" s="280"/>
      <c r="DF811" s="280"/>
      <c r="DG811" s="280"/>
      <c r="DH811" s="280"/>
      <c r="DI811" s="280"/>
      <c r="DJ811" s="280"/>
      <c r="DK811" s="280"/>
      <c r="DL811" s="280"/>
      <c r="DM811" s="280"/>
      <c r="DN811" s="280"/>
      <c r="DO811" s="280"/>
      <c r="DP811" s="280"/>
      <c r="DQ811" s="280"/>
      <c r="DR811" s="280"/>
      <c r="DS811" s="280"/>
      <c r="DT811" s="280"/>
      <c r="DU811" s="280"/>
      <c r="DV811" s="280"/>
      <c r="DW811" s="280"/>
      <c r="DX811" s="280"/>
      <c r="DY811" s="280"/>
      <c r="DZ811" s="280"/>
      <c r="EA811" s="280"/>
      <c r="EB811" s="280"/>
      <c r="EC811" s="280"/>
      <c r="ED811" s="280"/>
      <c r="EE811" s="280"/>
      <c r="EF811" s="280"/>
      <c r="EG811" s="280"/>
      <c r="EH811" s="280"/>
      <c r="EI811" s="280"/>
      <c r="EJ811" s="280"/>
      <c r="EK811" s="280"/>
      <c r="EL811" s="280"/>
      <c r="EM811" s="280"/>
      <c r="EN811" s="280"/>
      <c r="EO811" s="280"/>
      <c r="EP811" s="280"/>
      <c r="EQ811" s="280"/>
      <c r="ER811" s="280"/>
      <c r="ES811" s="280"/>
      <c r="ET811" s="280"/>
      <c r="EU811" s="280"/>
      <c r="EV811" s="280"/>
      <c r="EW811" s="280"/>
      <c r="EX811" s="280"/>
      <c r="EY811" s="280"/>
      <c r="EZ811" s="280"/>
      <c r="FA811" s="280"/>
      <c r="FB811" s="280"/>
      <c r="FC811" s="280"/>
      <c r="FD811" s="280"/>
      <c r="FE811" s="280"/>
      <c r="FF811" s="280"/>
      <c r="FG811" s="280"/>
      <c r="FH811" s="280"/>
      <c r="FI811" s="280"/>
      <c r="FJ811" s="280"/>
      <c r="FK811" s="280"/>
      <c r="FL811" s="280"/>
      <c r="FM811" s="280"/>
      <c r="FN811" s="280"/>
      <c r="FO811" s="280"/>
      <c r="FP811" s="280"/>
      <c r="FQ811" s="280"/>
      <c r="FR811" s="280"/>
      <c r="FS811" s="280"/>
      <c r="FT811" s="280"/>
      <c r="FU811" s="280"/>
      <c r="FV811" s="280"/>
      <c r="FW811" s="280"/>
      <c r="FX811" s="280"/>
      <c r="FY811" s="280"/>
      <c r="FZ811" s="280"/>
      <c r="GA811" s="280"/>
      <c r="GB811" s="280"/>
      <c r="GC811" s="280"/>
      <c r="GD811" s="280"/>
      <c r="GE811" s="280"/>
      <c r="GF811" s="280"/>
      <c r="GG811" s="280"/>
      <c r="GH811" s="280"/>
      <c r="GI811" s="280"/>
      <c r="GJ811" s="280"/>
      <c r="GK811" s="280"/>
      <c r="GL811" s="280"/>
      <c r="GM811" s="280"/>
      <c r="GN811" s="280"/>
      <c r="GO811" s="280"/>
      <c r="GP811" s="280"/>
      <c r="GQ811" s="280"/>
      <c r="GR811" s="280"/>
      <c r="GS811" s="280"/>
      <c r="GT811" s="280"/>
      <c r="GU811" s="280"/>
      <c r="GV811" s="280"/>
      <c r="GW811" s="280"/>
      <c r="GX811" s="280"/>
      <c r="GY811" s="280"/>
      <c r="GZ811" s="280"/>
      <c r="HA811" s="280"/>
    </row>
    <row r="812" spans="1:209" s="58" customFormat="1" ht="19.5" customHeight="1" x14ac:dyDescent="0.25">
      <c r="A812" s="245">
        <v>19</v>
      </c>
      <c r="B812" s="278" t="s">
        <v>813</v>
      </c>
      <c r="C812" s="266">
        <f t="shared" si="169"/>
        <v>948000</v>
      </c>
      <c r="D812" s="266">
        <f t="shared" si="170"/>
        <v>0</v>
      </c>
      <c r="E812" s="266">
        <v>0</v>
      </c>
      <c r="F812" s="266">
        <v>0</v>
      </c>
      <c r="G812" s="266">
        <v>0</v>
      </c>
      <c r="H812" s="266">
        <v>0</v>
      </c>
      <c r="I812" s="266">
        <v>0</v>
      </c>
      <c r="J812" s="269">
        <v>0</v>
      </c>
      <c r="K812" s="268">
        <v>0</v>
      </c>
      <c r="L812" s="268">
        <v>0</v>
      </c>
      <c r="M812" s="268">
        <v>0</v>
      </c>
      <c r="N812" s="268">
        <v>948000</v>
      </c>
      <c r="O812" s="268">
        <v>0</v>
      </c>
      <c r="P812" s="268">
        <v>0</v>
      </c>
      <c r="Q812" s="268">
        <v>0</v>
      </c>
      <c r="R812" s="268">
        <v>0</v>
      </c>
      <c r="S812" s="268">
        <v>0</v>
      </c>
      <c r="T812" s="268">
        <v>0</v>
      </c>
      <c r="U812" s="279"/>
      <c r="V812" s="279"/>
      <c r="W812" s="279"/>
      <c r="X812" s="279"/>
      <c r="Y812" s="279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279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  <c r="CF812" s="280"/>
      <c r="CG812" s="280"/>
      <c r="CH812" s="280"/>
      <c r="CI812" s="280"/>
      <c r="CJ812" s="280"/>
      <c r="CK812" s="280"/>
      <c r="CL812" s="280"/>
      <c r="CM812" s="280"/>
      <c r="CN812" s="280"/>
      <c r="CO812" s="280"/>
      <c r="CP812" s="280"/>
      <c r="CQ812" s="280"/>
      <c r="CR812" s="280"/>
      <c r="CS812" s="280"/>
      <c r="CT812" s="280"/>
      <c r="CU812" s="280"/>
      <c r="CV812" s="280"/>
      <c r="CW812" s="280"/>
      <c r="CX812" s="280"/>
      <c r="CY812" s="280"/>
      <c r="CZ812" s="280"/>
      <c r="DA812" s="280"/>
      <c r="DB812" s="280"/>
      <c r="DC812" s="280"/>
      <c r="DD812" s="280"/>
      <c r="DE812" s="280"/>
      <c r="DF812" s="280"/>
      <c r="DG812" s="280"/>
      <c r="DH812" s="280"/>
      <c r="DI812" s="280"/>
      <c r="DJ812" s="280"/>
      <c r="DK812" s="280"/>
      <c r="DL812" s="280"/>
      <c r="DM812" s="280"/>
      <c r="DN812" s="280"/>
      <c r="DO812" s="280"/>
      <c r="DP812" s="280"/>
      <c r="DQ812" s="280"/>
      <c r="DR812" s="280"/>
      <c r="DS812" s="280"/>
      <c r="DT812" s="280"/>
      <c r="DU812" s="280"/>
      <c r="DV812" s="280"/>
      <c r="DW812" s="280"/>
      <c r="DX812" s="280"/>
      <c r="DY812" s="280"/>
      <c r="DZ812" s="280"/>
      <c r="EA812" s="280"/>
      <c r="EB812" s="280"/>
      <c r="EC812" s="280"/>
      <c r="ED812" s="280"/>
      <c r="EE812" s="280"/>
      <c r="EF812" s="280"/>
      <c r="EG812" s="280"/>
      <c r="EH812" s="280"/>
      <c r="EI812" s="280"/>
      <c r="EJ812" s="280"/>
      <c r="EK812" s="280"/>
      <c r="EL812" s="280"/>
      <c r="EM812" s="280"/>
      <c r="EN812" s="280"/>
      <c r="EO812" s="280"/>
      <c r="EP812" s="280"/>
      <c r="EQ812" s="280"/>
      <c r="ER812" s="280"/>
      <c r="ES812" s="280"/>
      <c r="ET812" s="280"/>
      <c r="EU812" s="280"/>
      <c r="EV812" s="280"/>
      <c r="EW812" s="280"/>
      <c r="EX812" s="280"/>
      <c r="EY812" s="280"/>
      <c r="EZ812" s="280"/>
      <c r="FA812" s="280"/>
      <c r="FB812" s="280"/>
      <c r="FC812" s="280"/>
      <c r="FD812" s="280"/>
      <c r="FE812" s="280"/>
      <c r="FF812" s="280"/>
      <c r="FG812" s="280"/>
      <c r="FH812" s="280"/>
      <c r="FI812" s="280"/>
      <c r="FJ812" s="280"/>
      <c r="FK812" s="280"/>
      <c r="FL812" s="280"/>
      <c r="FM812" s="280"/>
      <c r="FN812" s="280"/>
      <c r="FO812" s="280"/>
      <c r="FP812" s="280"/>
      <c r="FQ812" s="280"/>
      <c r="FR812" s="280"/>
      <c r="FS812" s="280"/>
      <c r="FT812" s="280"/>
      <c r="FU812" s="280"/>
      <c r="FV812" s="280"/>
      <c r="FW812" s="280"/>
      <c r="FX812" s="280"/>
      <c r="FY812" s="280"/>
      <c r="FZ812" s="280"/>
      <c r="GA812" s="280"/>
      <c r="GB812" s="280"/>
      <c r="GC812" s="280"/>
      <c r="GD812" s="280"/>
      <c r="GE812" s="280"/>
      <c r="GF812" s="280"/>
      <c r="GG812" s="280"/>
      <c r="GH812" s="280"/>
      <c r="GI812" s="280"/>
      <c r="GJ812" s="280"/>
      <c r="GK812" s="280"/>
      <c r="GL812" s="280"/>
      <c r="GM812" s="280"/>
      <c r="GN812" s="280"/>
      <c r="GO812" s="280"/>
      <c r="GP812" s="280"/>
      <c r="GQ812" s="280"/>
      <c r="GR812" s="280"/>
      <c r="GS812" s="280"/>
      <c r="GT812" s="280"/>
      <c r="GU812" s="280"/>
      <c r="GV812" s="280"/>
      <c r="GW812" s="280"/>
      <c r="GX812" s="280"/>
      <c r="GY812" s="280"/>
      <c r="GZ812" s="280"/>
      <c r="HA812" s="280"/>
    </row>
    <row r="813" spans="1:209" s="58" customFormat="1" ht="19.5" customHeight="1" x14ac:dyDescent="0.25">
      <c r="A813" s="245">
        <v>20</v>
      </c>
      <c r="B813" s="278" t="s">
        <v>814</v>
      </c>
      <c r="C813" s="266">
        <f t="shared" si="169"/>
        <v>866750</v>
      </c>
      <c r="D813" s="266">
        <f t="shared" si="170"/>
        <v>0</v>
      </c>
      <c r="E813" s="266">
        <v>0</v>
      </c>
      <c r="F813" s="266">
        <v>0</v>
      </c>
      <c r="G813" s="266">
        <v>0</v>
      </c>
      <c r="H813" s="266">
        <v>0</v>
      </c>
      <c r="I813" s="266">
        <v>0</v>
      </c>
      <c r="J813" s="269">
        <v>0</v>
      </c>
      <c r="K813" s="268">
        <v>0</v>
      </c>
      <c r="L813" s="268">
        <v>0</v>
      </c>
      <c r="M813" s="268">
        <v>0</v>
      </c>
      <c r="N813" s="268">
        <v>866750</v>
      </c>
      <c r="O813" s="268">
        <v>0</v>
      </c>
      <c r="P813" s="268">
        <v>0</v>
      </c>
      <c r="Q813" s="268">
        <v>0</v>
      </c>
      <c r="R813" s="268">
        <v>0</v>
      </c>
      <c r="S813" s="268">
        <v>0</v>
      </c>
      <c r="T813" s="268">
        <v>0</v>
      </c>
      <c r="U813" s="279"/>
      <c r="V813" s="279"/>
      <c r="W813" s="279"/>
      <c r="X813" s="279"/>
      <c r="Y813" s="279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279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  <c r="CF813" s="280"/>
      <c r="CG813" s="280"/>
      <c r="CH813" s="280"/>
      <c r="CI813" s="280"/>
      <c r="CJ813" s="280"/>
      <c r="CK813" s="280"/>
      <c r="CL813" s="280"/>
      <c r="CM813" s="280"/>
      <c r="CN813" s="280"/>
      <c r="CO813" s="280"/>
      <c r="CP813" s="280"/>
      <c r="CQ813" s="280"/>
      <c r="CR813" s="280"/>
      <c r="CS813" s="280"/>
      <c r="CT813" s="280"/>
      <c r="CU813" s="280"/>
      <c r="CV813" s="280"/>
      <c r="CW813" s="280"/>
      <c r="CX813" s="280"/>
      <c r="CY813" s="280"/>
      <c r="CZ813" s="280"/>
      <c r="DA813" s="280"/>
      <c r="DB813" s="280"/>
      <c r="DC813" s="280"/>
      <c r="DD813" s="280"/>
      <c r="DE813" s="280"/>
      <c r="DF813" s="280"/>
      <c r="DG813" s="280"/>
      <c r="DH813" s="280"/>
      <c r="DI813" s="280"/>
      <c r="DJ813" s="280"/>
      <c r="DK813" s="280"/>
      <c r="DL813" s="280"/>
      <c r="DM813" s="280"/>
      <c r="DN813" s="280"/>
      <c r="DO813" s="280"/>
      <c r="DP813" s="280"/>
      <c r="DQ813" s="280"/>
      <c r="DR813" s="280"/>
      <c r="DS813" s="280"/>
      <c r="DT813" s="280"/>
      <c r="DU813" s="280"/>
      <c r="DV813" s="280"/>
      <c r="DW813" s="280"/>
      <c r="DX813" s="280"/>
      <c r="DY813" s="280"/>
      <c r="DZ813" s="280"/>
      <c r="EA813" s="280"/>
      <c r="EB813" s="280"/>
      <c r="EC813" s="280"/>
      <c r="ED813" s="280"/>
      <c r="EE813" s="280"/>
      <c r="EF813" s="280"/>
      <c r="EG813" s="280"/>
      <c r="EH813" s="280"/>
      <c r="EI813" s="280"/>
      <c r="EJ813" s="280"/>
      <c r="EK813" s="280"/>
      <c r="EL813" s="280"/>
      <c r="EM813" s="280"/>
      <c r="EN813" s="280"/>
      <c r="EO813" s="280"/>
      <c r="EP813" s="280"/>
      <c r="EQ813" s="280"/>
      <c r="ER813" s="280"/>
      <c r="ES813" s="280"/>
      <c r="ET813" s="280"/>
      <c r="EU813" s="280"/>
      <c r="EV813" s="280"/>
      <c r="EW813" s="280"/>
      <c r="EX813" s="280"/>
      <c r="EY813" s="280"/>
      <c r="EZ813" s="280"/>
      <c r="FA813" s="280"/>
      <c r="FB813" s="280"/>
      <c r="FC813" s="280"/>
      <c r="FD813" s="280"/>
      <c r="FE813" s="280"/>
      <c r="FF813" s="280"/>
      <c r="FG813" s="280"/>
      <c r="FH813" s="280"/>
      <c r="FI813" s="280"/>
      <c r="FJ813" s="280"/>
      <c r="FK813" s="280"/>
      <c r="FL813" s="280"/>
      <c r="FM813" s="280"/>
      <c r="FN813" s="280"/>
      <c r="FO813" s="280"/>
      <c r="FP813" s="280"/>
      <c r="FQ813" s="280"/>
      <c r="FR813" s="280"/>
      <c r="FS813" s="280"/>
      <c r="FT813" s="280"/>
      <c r="FU813" s="280"/>
      <c r="FV813" s="280"/>
      <c r="FW813" s="280"/>
      <c r="FX813" s="280"/>
      <c r="FY813" s="280"/>
      <c r="FZ813" s="280"/>
      <c r="GA813" s="280"/>
      <c r="GB813" s="280"/>
      <c r="GC813" s="280"/>
      <c r="GD813" s="280"/>
      <c r="GE813" s="280"/>
      <c r="GF813" s="280"/>
      <c r="GG813" s="280"/>
      <c r="GH813" s="280"/>
      <c r="GI813" s="280"/>
      <c r="GJ813" s="280"/>
      <c r="GK813" s="280"/>
      <c r="GL813" s="280"/>
      <c r="GM813" s="280"/>
      <c r="GN813" s="280"/>
      <c r="GO813" s="280"/>
      <c r="GP813" s="280"/>
      <c r="GQ813" s="280"/>
      <c r="GR813" s="280"/>
      <c r="GS813" s="280"/>
      <c r="GT813" s="280"/>
      <c r="GU813" s="280"/>
      <c r="GV813" s="280"/>
      <c r="GW813" s="280"/>
      <c r="GX813" s="280"/>
      <c r="GY813" s="280"/>
      <c r="GZ813" s="280"/>
      <c r="HA813" s="280"/>
    </row>
    <row r="814" spans="1:209" s="58" customFormat="1" ht="19.5" customHeight="1" x14ac:dyDescent="0.25">
      <c r="A814" s="245">
        <v>21</v>
      </c>
      <c r="B814" s="278" t="s">
        <v>815</v>
      </c>
      <c r="C814" s="266">
        <f t="shared" si="169"/>
        <v>866750</v>
      </c>
      <c r="D814" s="266">
        <f t="shared" si="170"/>
        <v>0</v>
      </c>
      <c r="E814" s="266">
        <v>0</v>
      </c>
      <c r="F814" s="266">
        <v>0</v>
      </c>
      <c r="G814" s="266">
        <v>0</v>
      </c>
      <c r="H814" s="266">
        <v>0</v>
      </c>
      <c r="I814" s="266">
        <v>0</v>
      </c>
      <c r="J814" s="269">
        <v>0</v>
      </c>
      <c r="K814" s="268">
        <v>0</v>
      </c>
      <c r="L814" s="268">
        <v>0</v>
      </c>
      <c r="M814" s="268">
        <v>0</v>
      </c>
      <c r="N814" s="268">
        <v>866750</v>
      </c>
      <c r="O814" s="268">
        <v>0</v>
      </c>
      <c r="P814" s="268">
        <v>0</v>
      </c>
      <c r="Q814" s="268">
        <v>0</v>
      </c>
      <c r="R814" s="268">
        <v>0</v>
      </c>
      <c r="S814" s="268">
        <v>0</v>
      </c>
      <c r="T814" s="268">
        <v>0</v>
      </c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279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  <c r="CF814" s="280"/>
      <c r="CG814" s="280"/>
      <c r="CH814" s="280"/>
      <c r="CI814" s="280"/>
      <c r="CJ814" s="280"/>
      <c r="CK814" s="280"/>
      <c r="CL814" s="280"/>
      <c r="CM814" s="280"/>
      <c r="CN814" s="280"/>
      <c r="CO814" s="280"/>
      <c r="CP814" s="280"/>
      <c r="CQ814" s="280"/>
      <c r="CR814" s="280"/>
      <c r="CS814" s="280"/>
      <c r="CT814" s="280"/>
      <c r="CU814" s="280"/>
      <c r="CV814" s="280"/>
      <c r="CW814" s="280"/>
      <c r="CX814" s="280"/>
      <c r="CY814" s="280"/>
      <c r="CZ814" s="280"/>
      <c r="DA814" s="280"/>
      <c r="DB814" s="280"/>
      <c r="DC814" s="280"/>
      <c r="DD814" s="280"/>
      <c r="DE814" s="280"/>
      <c r="DF814" s="280"/>
      <c r="DG814" s="280"/>
      <c r="DH814" s="280"/>
      <c r="DI814" s="280"/>
      <c r="DJ814" s="280"/>
      <c r="DK814" s="280"/>
      <c r="DL814" s="280"/>
      <c r="DM814" s="280"/>
      <c r="DN814" s="280"/>
      <c r="DO814" s="280"/>
      <c r="DP814" s="280"/>
      <c r="DQ814" s="280"/>
      <c r="DR814" s="280"/>
      <c r="DS814" s="280"/>
      <c r="DT814" s="280"/>
      <c r="DU814" s="280"/>
      <c r="DV814" s="280"/>
      <c r="DW814" s="280"/>
      <c r="DX814" s="280"/>
      <c r="DY814" s="280"/>
      <c r="DZ814" s="280"/>
      <c r="EA814" s="280"/>
      <c r="EB814" s="280"/>
      <c r="EC814" s="280"/>
      <c r="ED814" s="280"/>
      <c r="EE814" s="280"/>
      <c r="EF814" s="280"/>
      <c r="EG814" s="280"/>
      <c r="EH814" s="280"/>
      <c r="EI814" s="280"/>
      <c r="EJ814" s="280"/>
      <c r="EK814" s="280"/>
      <c r="EL814" s="280"/>
      <c r="EM814" s="280"/>
      <c r="EN814" s="280"/>
      <c r="EO814" s="280"/>
      <c r="EP814" s="280"/>
      <c r="EQ814" s="280"/>
      <c r="ER814" s="280"/>
      <c r="ES814" s="280"/>
      <c r="ET814" s="280"/>
      <c r="EU814" s="280"/>
      <c r="EV814" s="280"/>
      <c r="EW814" s="280"/>
      <c r="EX814" s="280"/>
      <c r="EY814" s="280"/>
      <c r="EZ814" s="280"/>
      <c r="FA814" s="280"/>
      <c r="FB814" s="280"/>
      <c r="FC814" s="280"/>
      <c r="FD814" s="280"/>
      <c r="FE814" s="280"/>
      <c r="FF814" s="280"/>
      <c r="FG814" s="280"/>
      <c r="FH814" s="280"/>
      <c r="FI814" s="280"/>
      <c r="FJ814" s="280"/>
      <c r="FK814" s="280"/>
      <c r="FL814" s="280"/>
      <c r="FM814" s="280"/>
      <c r="FN814" s="280"/>
      <c r="FO814" s="280"/>
      <c r="FP814" s="280"/>
      <c r="FQ814" s="280"/>
      <c r="FR814" s="280"/>
      <c r="FS814" s="280"/>
      <c r="FT814" s="280"/>
      <c r="FU814" s="280"/>
      <c r="FV814" s="280"/>
      <c r="FW814" s="280"/>
      <c r="FX814" s="280"/>
      <c r="FY814" s="280"/>
      <c r="FZ814" s="280"/>
      <c r="GA814" s="280"/>
      <c r="GB814" s="280"/>
      <c r="GC814" s="280"/>
      <c r="GD814" s="280"/>
      <c r="GE814" s="280"/>
      <c r="GF814" s="280"/>
      <c r="GG814" s="280"/>
      <c r="GH814" s="280"/>
      <c r="GI814" s="280"/>
      <c r="GJ814" s="280"/>
      <c r="GK814" s="280"/>
      <c r="GL814" s="280"/>
      <c r="GM814" s="280"/>
      <c r="GN814" s="280"/>
      <c r="GO814" s="280"/>
      <c r="GP814" s="280"/>
      <c r="GQ814" s="280"/>
      <c r="GR814" s="280"/>
      <c r="GS814" s="280"/>
      <c r="GT814" s="280"/>
      <c r="GU814" s="280"/>
      <c r="GV814" s="280"/>
      <c r="GW814" s="280"/>
      <c r="GX814" s="280"/>
      <c r="GY814" s="280"/>
      <c r="GZ814" s="280"/>
      <c r="HA814" s="280"/>
    </row>
    <row r="815" spans="1:209" s="58" customFormat="1" ht="19.5" customHeight="1" x14ac:dyDescent="0.25">
      <c r="A815" s="245">
        <v>22</v>
      </c>
      <c r="B815" s="278" t="s">
        <v>816</v>
      </c>
      <c r="C815" s="266">
        <f t="shared" si="169"/>
        <v>866750</v>
      </c>
      <c r="D815" s="266">
        <f t="shared" si="170"/>
        <v>0</v>
      </c>
      <c r="E815" s="266">
        <v>0</v>
      </c>
      <c r="F815" s="266">
        <v>0</v>
      </c>
      <c r="G815" s="266">
        <v>0</v>
      </c>
      <c r="H815" s="266">
        <v>0</v>
      </c>
      <c r="I815" s="266">
        <v>0</v>
      </c>
      <c r="J815" s="269">
        <v>0</v>
      </c>
      <c r="K815" s="268">
        <v>0</v>
      </c>
      <c r="L815" s="268">
        <v>0</v>
      </c>
      <c r="M815" s="268">
        <v>0</v>
      </c>
      <c r="N815" s="268">
        <v>866750</v>
      </c>
      <c r="O815" s="268">
        <v>0</v>
      </c>
      <c r="P815" s="268">
        <v>0</v>
      </c>
      <c r="Q815" s="268">
        <v>0</v>
      </c>
      <c r="R815" s="268">
        <v>0</v>
      </c>
      <c r="S815" s="268">
        <v>0</v>
      </c>
      <c r="T815" s="268">
        <v>0</v>
      </c>
      <c r="U815" s="279"/>
      <c r="V815" s="279"/>
      <c r="W815" s="279"/>
      <c r="X815" s="279"/>
      <c r="Y815" s="279"/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279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  <c r="CF815" s="280"/>
      <c r="CG815" s="280"/>
      <c r="CH815" s="280"/>
      <c r="CI815" s="280"/>
      <c r="CJ815" s="280"/>
      <c r="CK815" s="280"/>
      <c r="CL815" s="280"/>
      <c r="CM815" s="280"/>
      <c r="CN815" s="280"/>
      <c r="CO815" s="280"/>
      <c r="CP815" s="280"/>
      <c r="CQ815" s="280"/>
      <c r="CR815" s="280"/>
      <c r="CS815" s="280"/>
      <c r="CT815" s="280"/>
      <c r="CU815" s="280"/>
      <c r="CV815" s="280"/>
      <c r="CW815" s="280"/>
      <c r="CX815" s="280"/>
      <c r="CY815" s="280"/>
      <c r="CZ815" s="280"/>
      <c r="DA815" s="280"/>
      <c r="DB815" s="280"/>
      <c r="DC815" s="280"/>
      <c r="DD815" s="280"/>
      <c r="DE815" s="280"/>
      <c r="DF815" s="280"/>
      <c r="DG815" s="280"/>
      <c r="DH815" s="280"/>
      <c r="DI815" s="280"/>
      <c r="DJ815" s="280"/>
      <c r="DK815" s="280"/>
      <c r="DL815" s="280"/>
      <c r="DM815" s="280"/>
      <c r="DN815" s="280"/>
      <c r="DO815" s="280"/>
      <c r="DP815" s="280"/>
      <c r="DQ815" s="280"/>
      <c r="DR815" s="280"/>
      <c r="DS815" s="280"/>
      <c r="DT815" s="280"/>
      <c r="DU815" s="280"/>
      <c r="DV815" s="280"/>
      <c r="DW815" s="280"/>
      <c r="DX815" s="280"/>
      <c r="DY815" s="280"/>
      <c r="DZ815" s="280"/>
      <c r="EA815" s="280"/>
      <c r="EB815" s="280"/>
      <c r="EC815" s="280"/>
      <c r="ED815" s="280"/>
      <c r="EE815" s="280"/>
      <c r="EF815" s="280"/>
      <c r="EG815" s="280"/>
      <c r="EH815" s="280"/>
      <c r="EI815" s="280"/>
      <c r="EJ815" s="280"/>
      <c r="EK815" s="280"/>
      <c r="EL815" s="280"/>
      <c r="EM815" s="280"/>
      <c r="EN815" s="280"/>
      <c r="EO815" s="280"/>
      <c r="EP815" s="280"/>
      <c r="EQ815" s="280"/>
      <c r="ER815" s="280"/>
      <c r="ES815" s="280"/>
      <c r="ET815" s="280"/>
      <c r="EU815" s="280"/>
      <c r="EV815" s="280"/>
      <c r="EW815" s="280"/>
      <c r="EX815" s="280"/>
      <c r="EY815" s="280"/>
      <c r="EZ815" s="280"/>
      <c r="FA815" s="280"/>
      <c r="FB815" s="280"/>
      <c r="FC815" s="280"/>
      <c r="FD815" s="280"/>
      <c r="FE815" s="280"/>
      <c r="FF815" s="280"/>
      <c r="FG815" s="280"/>
      <c r="FH815" s="280"/>
      <c r="FI815" s="280"/>
      <c r="FJ815" s="280"/>
      <c r="FK815" s="280"/>
      <c r="FL815" s="280"/>
      <c r="FM815" s="280"/>
      <c r="FN815" s="280"/>
      <c r="FO815" s="280"/>
      <c r="FP815" s="280"/>
      <c r="FQ815" s="280"/>
      <c r="FR815" s="280"/>
      <c r="FS815" s="280"/>
      <c r="FT815" s="280"/>
      <c r="FU815" s="280"/>
      <c r="FV815" s="280"/>
      <c r="FW815" s="280"/>
      <c r="FX815" s="280"/>
      <c r="FY815" s="280"/>
      <c r="FZ815" s="280"/>
      <c r="GA815" s="280"/>
      <c r="GB815" s="280"/>
      <c r="GC815" s="280"/>
      <c r="GD815" s="280"/>
      <c r="GE815" s="280"/>
      <c r="GF815" s="280"/>
      <c r="GG815" s="280"/>
      <c r="GH815" s="280"/>
      <c r="GI815" s="280"/>
      <c r="GJ815" s="280"/>
      <c r="GK815" s="280"/>
      <c r="GL815" s="280"/>
      <c r="GM815" s="280"/>
      <c r="GN815" s="280"/>
      <c r="GO815" s="280"/>
      <c r="GP815" s="280"/>
      <c r="GQ815" s="280"/>
      <c r="GR815" s="280"/>
      <c r="GS815" s="280"/>
      <c r="GT815" s="280"/>
      <c r="GU815" s="280"/>
      <c r="GV815" s="280"/>
      <c r="GW815" s="280"/>
      <c r="GX815" s="280"/>
      <c r="GY815" s="280"/>
      <c r="GZ815" s="280"/>
      <c r="HA815" s="280"/>
    </row>
    <row r="816" spans="1:209" s="58" customFormat="1" ht="19.149999999999999" customHeight="1" x14ac:dyDescent="0.25">
      <c r="A816" s="245">
        <v>23</v>
      </c>
      <c r="B816" s="278" t="s">
        <v>817</v>
      </c>
      <c r="C816" s="266">
        <f t="shared" si="169"/>
        <v>866750</v>
      </c>
      <c r="D816" s="266">
        <f t="shared" si="170"/>
        <v>0</v>
      </c>
      <c r="E816" s="266">
        <v>0</v>
      </c>
      <c r="F816" s="266">
        <v>0</v>
      </c>
      <c r="G816" s="266">
        <v>0</v>
      </c>
      <c r="H816" s="266">
        <v>0</v>
      </c>
      <c r="I816" s="266">
        <v>0</v>
      </c>
      <c r="J816" s="269">
        <v>0</v>
      </c>
      <c r="K816" s="268">
        <v>0</v>
      </c>
      <c r="L816" s="268">
        <v>0</v>
      </c>
      <c r="M816" s="268">
        <v>0</v>
      </c>
      <c r="N816" s="268">
        <v>866750</v>
      </c>
      <c r="O816" s="268">
        <v>0</v>
      </c>
      <c r="P816" s="268">
        <v>0</v>
      </c>
      <c r="Q816" s="268">
        <v>0</v>
      </c>
      <c r="R816" s="268">
        <v>0</v>
      </c>
      <c r="S816" s="268">
        <v>0</v>
      </c>
      <c r="T816" s="268">
        <v>0</v>
      </c>
      <c r="U816" s="279"/>
      <c r="V816" s="279"/>
      <c r="W816" s="279"/>
      <c r="X816" s="279"/>
      <c r="Y816" s="279"/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279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  <c r="CF816" s="280"/>
      <c r="CG816" s="280"/>
      <c r="CH816" s="280"/>
      <c r="CI816" s="280"/>
      <c r="CJ816" s="280"/>
      <c r="CK816" s="280"/>
      <c r="CL816" s="280"/>
      <c r="CM816" s="280"/>
      <c r="CN816" s="280"/>
      <c r="CO816" s="280"/>
      <c r="CP816" s="280"/>
      <c r="CQ816" s="280"/>
      <c r="CR816" s="280"/>
      <c r="CS816" s="280"/>
      <c r="CT816" s="280"/>
      <c r="CU816" s="280"/>
      <c r="CV816" s="280"/>
      <c r="CW816" s="280"/>
      <c r="CX816" s="280"/>
      <c r="CY816" s="280"/>
      <c r="CZ816" s="280"/>
      <c r="DA816" s="280"/>
      <c r="DB816" s="280"/>
      <c r="DC816" s="280"/>
      <c r="DD816" s="280"/>
      <c r="DE816" s="280"/>
      <c r="DF816" s="280"/>
      <c r="DG816" s="280"/>
      <c r="DH816" s="280"/>
      <c r="DI816" s="280"/>
      <c r="DJ816" s="280"/>
      <c r="DK816" s="280"/>
      <c r="DL816" s="280"/>
      <c r="DM816" s="280"/>
      <c r="DN816" s="280"/>
      <c r="DO816" s="280"/>
      <c r="DP816" s="280"/>
      <c r="DQ816" s="280"/>
      <c r="DR816" s="280"/>
      <c r="DS816" s="280"/>
      <c r="DT816" s="280"/>
      <c r="DU816" s="280"/>
      <c r="DV816" s="280"/>
      <c r="DW816" s="280"/>
      <c r="DX816" s="280"/>
      <c r="DY816" s="280"/>
      <c r="DZ816" s="280"/>
      <c r="EA816" s="280"/>
      <c r="EB816" s="280"/>
      <c r="EC816" s="280"/>
      <c r="ED816" s="280"/>
      <c r="EE816" s="280"/>
      <c r="EF816" s="280"/>
      <c r="EG816" s="280"/>
      <c r="EH816" s="280"/>
      <c r="EI816" s="280"/>
      <c r="EJ816" s="280"/>
      <c r="EK816" s="280"/>
      <c r="EL816" s="280"/>
      <c r="EM816" s="280"/>
      <c r="EN816" s="280"/>
      <c r="EO816" s="280"/>
      <c r="EP816" s="280"/>
      <c r="EQ816" s="280"/>
      <c r="ER816" s="280"/>
      <c r="ES816" s="280"/>
      <c r="ET816" s="280"/>
      <c r="EU816" s="280"/>
      <c r="EV816" s="280"/>
      <c r="EW816" s="280"/>
      <c r="EX816" s="280"/>
      <c r="EY816" s="280"/>
      <c r="EZ816" s="280"/>
      <c r="FA816" s="280"/>
      <c r="FB816" s="280"/>
      <c r="FC816" s="280"/>
      <c r="FD816" s="280"/>
      <c r="FE816" s="280"/>
      <c r="FF816" s="280"/>
      <c r="FG816" s="280"/>
      <c r="FH816" s="280"/>
      <c r="FI816" s="280"/>
      <c r="FJ816" s="280"/>
      <c r="FK816" s="280"/>
      <c r="FL816" s="280"/>
      <c r="FM816" s="280"/>
      <c r="FN816" s="280"/>
      <c r="FO816" s="280"/>
      <c r="FP816" s="280"/>
      <c r="FQ816" s="280"/>
      <c r="FR816" s="280"/>
      <c r="FS816" s="280"/>
      <c r="FT816" s="280"/>
      <c r="FU816" s="280"/>
      <c r="FV816" s="280"/>
      <c r="FW816" s="280"/>
      <c r="FX816" s="280"/>
      <c r="FY816" s="280"/>
      <c r="FZ816" s="280"/>
      <c r="GA816" s="280"/>
      <c r="GB816" s="280"/>
      <c r="GC816" s="280"/>
      <c r="GD816" s="280"/>
      <c r="GE816" s="280"/>
      <c r="GF816" s="280"/>
      <c r="GG816" s="280"/>
      <c r="GH816" s="280"/>
      <c r="GI816" s="280"/>
      <c r="GJ816" s="280"/>
      <c r="GK816" s="280"/>
      <c r="GL816" s="280"/>
      <c r="GM816" s="280"/>
      <c r="GN816" s="280"/>
      <c r="GO816" s="280"/>
      <c r="GP816" s="280"/>
      <c r="GQ816" s="280"/>
      <c r="GR816" s="280"/>
      <c r="GS816" s="280"/>
      <c r="GT816" s="280"/>
      <c r="GU816" s="280"/>
      <c r="GV816" s="280"/>
      <c r="GW816" s="280"/>
      <c r="GX816" s="280"/>
      <c r="GY816" s="280"/>
      <c r="GZ816" s="280"/>
      <c r="HA816" s="280"/>
    </row>
    <row r="817" spans="1:209" s="58" customFormat="1" ht="19.5" customHeight="1" x14ac:dyDescent="0.25">
      <c r="A817" s="245">
        <v>24</v>
      </c>
      <c r="B817" s="278" t="s">
        <v>818</v>
      </c>
      <c r="C817" s="266">
        <f t="shared" si="169"/>
        <v>651000</v>
      </c>
      <c r="D817" s="266">
        <f t="shared" si="170"/>
        <v>0</v>
      </c>
      <c r="E817" s="266">
        <v>0</v>
      </c>
      <c r="F817" s="266">
        <v>0</v>
      </c>
      <c r="G817" s="266">
        <v>0</v>
      </c>
      <c r="H817" s="266">
        <v>0</v>
      </c>
      <c r="I817" s="266">
        <v>0</v>
      </c>
      <c r="J817" s="269">
        <v>0</v>
      </c>
      <c r="K817" s="268">
        <v>0</v>
      </c>
      <c r="L817" s="268">
        <v>0</v>
      </c>
      <c r="M817" s="268">
        <v>0</v>
      </c>
      <c r="N817" s="268">
        <v>651000</v>
      </c>
      <c r="O817" s="268">
        <v>0</v>
      </c>
      <c r="P817" s="268">
        <v>0</v>
      </c>
      <c r="Q817" s="268">
        <v>0</v>
      </c>
      <c r="R817" s="268">
        <v>0</v>
      </c>
      <c r="S817" s="268">
        <v>0</v>
      </c>
      <c r="T817" s="268">
        <v>0</v>
      </c>
      <c r="U817" s="279"/>
      <c r="V817" s="279"/>
      <c r="W817" s="279"/>
      <c r="X817" s="279"/>
      <c r="Y817" s="279"/>
      <c r="Z817" s="279"/>
      <c r="AA817" s="279"/>
      <c r="AB817" s="279"/>
      <c r="AC817" s="279"/>
      <c r="AD817" s="279"/>
      <c r="AE817" s="279"/>
      <c r="AF817" s="279"/>
      <c r="AG817" s="279"/>
      <c r="AH817" s="279"/>
      <c r="AI817" s="279"/>
      <c r="AJ817" s="279"/>
      <c r="AK817" s="279"/>
      <c r="AL817" s="279"/>
      <c r="AM817" s="279"/>
      <c r="AN817" s="279"/>
      <c r="AO817" s="279"/>
      <c r="AP817" s="279"/>
      <c r="AQ817" s="279"/>
      <c r="AR817" s="280"/>
      <c r="AS817" s="280"/>
      <c r="AT817" s="280"/>
      <c r="AU817" s="280"/>
      <c r="AV817" s="280"/>
      <c r="AW817" s="280"/>
      <c r="AX817" s="280"/>
      <c r="AY817" s="280"/>
      <c r="AZ817" s="280"/>
      <c r="BA817" s="280"/>
      <c r="BB817" s="280"/>
      <c r="BC817" s="280"/>
      <c r="BD817" s="280"/>
      <c r="BE817" s="280"/>
      <c r="BF817" s="280"/>
      <c r="BG817" s="280"/>
      <c r="BH817" s="280"/>
      <c r="BI817" s="280"/>
      <c r="BJ817" s="280"/>
      <c r="BK817" s="280"/>
      <c r="BL817" s="280"/>
      <c r="BM817" s="280"/>
      <c r="BN817" s="280"/>
      <c r="BO817" s="280"/>
      <c r="BP817" s="280"/>
      <c r="BQ817" s="280"/>
      <c r="BR817" s="280"/>
      <c r="BS817" s="280"/>
      <c r="BT817" s="280"/>
      <c r="BU817" s="280"/>
      <c r="BV817" s="280"/>
      <c r="BW817" s="280"/>
      <c r="BX817" s="280"/>
      <c r="BY817" s="280"/>
      <c r="BZ817" s="280"/>
      <c r="CA817" s="280"/>
      <c r="CB817" s="280"/>
      <c r="CC817" s="280"/>
      <c r="CD817" s="280"/>
      <c r="CE817" s="280"/>
      <c r="CF817" s="280"/>
      <c r="CG817" s="280"/>
      <c r="CH817" s="280"/>
      <c r="CI817" s="280"/>
      <c r="CJ817" s="280"/>
      <c r="CK817" s="280"/>
      <c r="CL817" s="280"/>
      <c r="CM817" s="280"/>
      <c r="CN817" s="280"/>
      <c r="CO817" s="280"/>
      <c r="CP817" s="280"/>
      <c r="CQ817" s="280"/>
      <c r="CR817" s="280"/>
      <c r="CS817" s="280"/>
      <c r="CT817" s="280"/>
      <c r="CU817" s="280"/>
      <c r="CV817" s="280"/>
      <c r="CW817" s="280"/>
      <c r="CX817" s="280"/>
      <c r="CY817" s="280"/>
      <c r="CZ817" s="280"/>
      <c r="DA817" s="280"/>
      <c r="DB817" s="280"/>
      <c r="DC817" s="280"/>
      <c r="DD817" s="280"/>
      <c r="DE817" s="280"/>
      <c r="DF817" s="280"/>
      <c r="DG817" s="280"/>
      <c r="DH817" s="280"/>
      <c r="DI817" s="280"/>
      <c r="DJ817" s="280"/>
      <c r="DK817" s="280"/>
      <c r="DL817" s="280"/>
      <c r="DM817" s="280"/>
      <c r="DN817" s="280"/>
      <c r="DO817" s="280"/>
      <c r="DP817" s="280"/>
      <c r="DQ817" s="280"/>
      <c r="DR817" s="280"/>
      <c r="DS817" s="280"/>
      <c r="DT817" s="280"/>
      <c r="DU817" s="280"/>
      <c r="DV817" s="280"/>
      <c r="DW817" s="280"/>
      <c r="DX817" s="280"/>
      <c r="DY817" s="280"/>
      <c r="DZ817" s="280"/>
      <c r="EA817" s="280"/>
      <c r="EB817" s="280"/>
      <c r="EC817" s="280"/>
      <c r="ED817" s="280"/>
      <c r="EE817" s="280"/>
      <c r="EF817" s="280"/>
      <c r="EG817" s="280"/>
      <c r="EH817" s="280"/>
      <c r="EI817" s="280"/>
      <c r="EJ817" s="280"/>
      <c r="EK817" s="280"/>
      <c r="EL817" s="280"/>
      <c r="EM817" s="280"/>
      <c r="EN817" s="280"/>
      <c r="EO817" s="280"/>
      <c r="EP817" s="280"/>
      <c r="EQ817" s="280"/>
      <c r="ER817" s="280"/>
      <c r="ES817" s="280"/>
      <c r="ET817" s="280"/>
      <c r="EU817" s="280"/>
      <c r="EV817" s="280"/>
      <c r="EW817" s="280"/>
      <c r="EX817" s="280"/>
      <c r="EY817" s="280"/>
      <c r="EZ817" s="280"/>
      <c r="FA817" s="280"/>
      <c r="FB817" s="280"/>
      <c r="FC817" s="280"/>
      <c r="FD817" s="280"/>
      <c r="FE817" s="280"/>
      <c r="FF817" s="280"/>
      <c r="FG817" s="280"/>
      <c r="FH817" s="280"/>
      <c r="FI817" s="280"/>
      <c r="FJ817" s="280"/>
      <c r="FK817" s="280"/>
      <c r="FL817" s="280"/>
      <c r="FM817" s="280"/>
      <c r="FN817" s="280"/>
      <c r="FO817" s="280"/>
      <c r="FP817" s="280"/>
      <c r="FQ817" s="280"/>
      <c r="FR817" s="280"/>
      <c r="FS817" s="280"/>
      <c r="FT817" s="280"/>
      <c r="FU817" s="280"/>
      <c r="FV817" s="280"/>
      <c r="FW817" s="280"/>
      <c r="FX817" s="280"/>
      <c r="FY817" s="280"/>
      <c r="FZ817" s="280"/>
      <c r="GA817" s="280"/>
      <c r="GB817" s="280"/>
      <c r="GC817" s="280"/>
      <c r="GD817" s="280"/>
      <c r="GE817" s="280"/>
      <c r="GF817" s="280"/>
      <c r="GG817" s="280"/>
      <c r="GH817" s="280"/>
      <c r="GI817" s="280"/>
      <c r="GJ817" s="280"/>
      <c r="GK817" s="280"/>
      <c r="GL817" s="280"/>
      <c r="GM817" s="280"/>
      <c r="GN817" s="280"/>
      <c r="GO817" s="280"/>
      <c r="GP817" s="280"/>
      <c r="GQ817" s="280"/>
      <c r="GR817" s="280"/>
      <c r="GS817" s="280"/>
      <c r="GT817" s="280"/>
      <c r="GU817" s="280"/>
      <c r="GV817" s="280"/>
      <c r="GW817" s="280"/>
      <c r="GX817" s="280"/>
      <c r="GY817" s="280"/>
      <c r="GZ817" s="280"/>
      <c r="HA817" s="280"/>
    </row>
    <row r="818" spans="1:209" s="40" customFormat="1" ht="30" customHeight="1" x14ac:dyDescent="0.25">
      <c r="A818" s="344" t="s">
        <v>441</v>
      </c>
      <c r="B818" s="344"/>
      <c r="C818" s="242">
        <f>C819</f>
        <v>4739874</v>
      </c>
      <c r="D818" s="242">
        <f t="shared" ref="D818:T818" si="171">D819</f>
        <v>307820.40000000002</v>
      </c>
      <c r="E818" s="242">
        <f t="shared" si="171"/>
        <v>0</v>
      </c>
      <c r="F818" s="242">
        <f t="shared" si="171"/>
        <v>0</v>
      </c>
      <c r="G818" s="242">
        <f t="shared" si="171"/>
        <v>0</v>
      </c>
      <c r="H818" s="242">
        <f t="shared" si="171"/>
        <v>95870.399999999994</v>
      </c>
      <c r="I818" s="242">
        <f t="shared" si="171"/>
        <v>211950</v>
      </c>
      <c r="J818" s="243">
        <f t="shared" si="171"/>
        <v>0</v>
      </c>
      <c r="K818" s="242">
        <f t="shared" si="171"/>
        <v>0</v>
      </c>
      <c r="L818" s="242">
        <f t="shared" si="171"/>
        <v>4432053.5999999996</v>
      </c>
      <c r="M818" s="242">
        <f t="shared" si="171"/>
        <v>0</v>
      </c>
      <c r="N818" s="242">
        <f t="shared" si="171"/>
        <v>0</v>
      </c>
      <c r="O818" s="242">
        <f t="shared" si="171"/>
        <v>0</v>
      </c>
      <c r="P818" s="242">
        <f t="shared" si="171"/>
        <v>0</v>
      </c>
      <c r="Q818" s="242">
        <f t="shared" si="171"/>
        <v>0</v>
      </c>
      <c r="R818" s="242">
        <f t="shared" si="171"/>
        <v>0</v>
      </c>
      <c r="S818" s="242">
        <f t="shared" si="171"/>
        <v>0</v>
      </c>
      <c r="T818" s="242">
        <f t="shared" si="171"/>
        <v>0</v>
      </c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4"/>
      <c r="AG818" s="244"/>
      <c r="AH818" s="244"/>
      <c r="AI818" s="244"/>
      <c r="AJ818" s="244"/>
      <c r="AK818" s="244"/>
      <c r="AL818" s="244"/>
      <c r="AM818" s="244"/>
      <c r="AN818" s="244"/>
      <c r="AO818" s="244"/>
      <c r="AP818" s="244"/>
      <c r="AQ818" s="244"/>
    </row>
    <row r="819" spans="1:209" s="48" customFormat="1" ht="22.5" customHeight="1" x14ac:dyDescent="0.25">
      <c r="A819" s="245">
        <v>1</v>
      </c>
      <c r="B819" s="246" t="s">
        <v>442</v>
      </c>
      <c r="C819" s="247">
        <f t="shared" si="165"/>
        <v>4739874</v>
      </c>
      <c r="D819" s="247">
        <f t="shared" si="161"/>
        <v>307820.40000000002</v>
      </c>
      <c r="E819" s="247">
        <v>0</v>
      </c>
      <c r="F819" s="247">
        <v>0</v>
      </c>
      <c r="G819" s="247">
        <v>0</v>
      </c>
      <c r="H819" s="247">
        <v>95870.399999999994</v>
      </c>
      <c r="I819" s="247">
        <v>211950</v>
      </c>
      <c r="J819" s="249">
        <v>0</v>
      </c>
      <c r="K819" s="247">
        <v>0</v>
      </c>
      <c r="L819" s="247">
        <v>4432053.5999999996</v>
      </c>
      <c r="M819" s="247">
        <v>0</v>
      </c>
      <c r="N819" s="247">
        <v>0</v>
      </c>
      <c r="O819" s="247">
        <v>0</v>
      </c>
      <c r="P819" s="247">
        <v>0</v>
      </c>
      <c r="Q819" s="247">
        <v>0</v>
      </c>
      <c r="R819" s="247">
        <v>0</v>
      </c>
      <c r="S819" s="247">
        <v>0</v>
      </c>
      <c r="T819" s="247">
        <v>0</v>
      </c>
      <c r="U819" s="250"/>
      <c r="V819" s="250"/>
      <c r="W819" s="250"/>
      <c r="X819" s="250"/>
      <c r="Y819" s="250"/>
      <c r="Z819" s="250"/>
      <c r="AA819" s="250"/>
      <c r="AB819" s="250"/>
      <c r="AC819" s="250"/>
      <c r="AD819" s="250"/>
      <c r="AE819" s="250"/>
      <c r="AF819" s="250"/>
      <c r="AG819" s="250"/>
      <c r="AH819" s="250"/>
      <c r="AI819" s="250"/>
      <c r="AJ819" s="250"/>
      <c r="AK819" s="250"/>
      <c r="AL819" s="250"/>
      <c r="AM819" s="250"/>
      <c r="AN819" s="250"/>
      <c r="AO819" s="250"/>
      <c r="AP819" s="250"/>
      <c r="AQ819" s="250"/>
    </row>
    <row r="820" spans="1:209" s="40" customFormat="1" ht="32.25" customHeight="1" x14ac:dyDescent="0.25">
      <c r="A820" s="344" t="s">
        <v>459</v>
      </c>
      <c r="B820" s="344"/>
      <c r="C820" s="242">
        <f>C821+C831+C839</f>
        <v>56750048.820000008</v>
      </c>
      <c r="D820" s="242">
        <f t="shared" ref="D820:T820" si="172">D821+D831+D839</f>
        <v>19105758.189999998</v>
      </c>
      <c r="E820" s="242">
        <f t="shared" si="172"/>
        <v>383074.8</v>
      </c>
      <c r="F820" s="242">
        <f t="shared" si="172"/>
        <v>15523054.600000001</v>
      </c>
      <c r="G820" s="242">
        <f t="shared" si="172"/>
        <v>1116450.6000000001</v>
      </c>
      <c r="H820" s="242">
        <f t="shared" si="172"/>
        <v>684123.79999999993</v>
      </c>
      <c r="I820" s="242">
        <f t="shared" si="172"/>
        <v>1399054.3900000001</v>
      </c>
      <c r="J820" s="243">
        <f t="shared" si="172"/>
        <v>0</v>
      </c>
      <c r="K820" s="242">
        <f t="shared" si="172"/>
        <v>0</v>
      </c>
      <c r="L820" s="242">
        <f t="shared" si="172"/>
        <v>11502313.879999999</v>
      </c>
      <c r="M820" s="242">
        <f t="shared" si="172"/>
        <v>0</v>
      </c>
      <c r="N820" s="242">
        <f t="shared" si="172"/>
        <v>0</v>
      </c>
      <c r="O820" s="242">
        <f t="shared" si="172"/>
        <v>0</v>
      </c>
      <c r="P820" s="242">
        <f t="shared" si="172"/>
        <v>1150933.8999999999</v>
      </c>
      <c r="Q820" s="242">
        <f t="shared" si="172"/>
        <v>0</v>
      </c>
      <c r="R820" s="242">
        <f t="shared" si="172"/>
        <v>0</v>
      </c>
      <c r="S820" s="242">
        <f t="shared" si="172"/>
        <v>24991042.850000001</v>
      </c>
      <c r="T820" s="242">
        <f t="shared" si="172"/>
        <v>0</v>
      </c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4"/>
      <c r="AG820" s="244"/>
      <c r="AH820" s="244"/>
      <c r="AI820" s="244"/>
      <c r="AJ820" s="244"/>
      <c r="AK820" s="244"/>
      <c r="AL820" s="244"/>
      <c r="AM820" s="244"/>
      <c r="AN820" s="244"/>
      <c r="AO820" s="244"/>
      <c r="AP820" s="244"/>
      <c r="AQ820" s="244"/>
    </row>
    <row r="821" spans="1:209" s="40" customFormat="1" ht="27.75" customHeight="1" x14ac:dyDescent="0.25">
      <c r="A821" s="344" t="s">
        <v>460</v>
      </c>
      <c r="B821" s="344"/>
      <c r="C821" s="242">
        <f>SUM(C822:C830)</f>
        <v>38564104.970000006</v>
      </c>
      <c r="D821" s="242">
        <f t="shared" ref="D821:T821" si="173">SUM(D822:D830)</f>
        <v>7706165</v>
      </c>
      <c r="E821" s="242">
        <f t="shared" si="173"/>
        <v>383074.8</v>
      </c>
      <c r="F821" s="242">
        <f t="shared" si="173"/>
        <v>6784068.2000000002</v>
      </c>
      <c r="G821" s="242">
        <f t="shared" si="173"/>
        <v>203331.6</v>
      </c>
      <c r="H821" s="242">
        <f t="shared" si="173"/>
        <v>126499.2</v>
      </c>
      <c r="I821" s="242">
        <f t="shared" si="173"/>
        <v>209191.2</v>
      </c>
      <c r="J821" s="243">
        <f t="shared" si="173"/>
        <v>0</v>
      </c>
      <c r="K821" s="242">
        <f t="shared" si="173"/>
        <v>0</v>
      </c>
      <c r="L821" s="242">
        <f t="shared" si="173"/>
        <v>5031600.6100000003</v>
      </c>
      <c r="M821" s="242">
        <f t="shared" si="173"/>
        <v>0</v>
      </c>
      <c r="N821" s="242">
        <f t="shared" si="173"/>
        <v>0</v>
      </c>
      <c r="O821" s="242">
        <f t="shared" si="173"/>
        <v>0</v>
      </c>
      <c r="P821" s="242">
        <f t="shared" si="173"/>
        <v>835296.51</v>
      </c>
      <c r="Q821" s="242">
        <f t="shared" si="173"/>
        <v>0</v>
      </c>
      <c r="R821" s="242">
        <f t="shared" si="173"/>
        <v>0</v>
      </c>
      <c r="S821" s="242">
        <f t="shared" si="173"/>
        <v>24991042.850000001</v>
      </c>
      <c r="T821" s="242">
        <f t="shared" si="173"/>
        <v>0</v>
      </c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4"/>
      <c r="AG821" s="244"/>
      <c r="AH821" s="244"/>
      <c r="AI821" s="244"/>
      <c r="AJ821" s="244"/>
      <c r="AK821" s="244"/>
      <c r="AL821" s="244"/>
      <c r="AM821" s="244"/>
      <c r="AN821" s="244"/>
      <c r="AO821" s="244"/>
      <c r="AP821" s="244"/>
      <c r="AQ821" s="244"/>
    </row>
    <row r="822" spans="1:209" s="48" customFormat="1" ht="22.5" customHeight="1" x14ac:dyDescent="0.25">
      <c r="A822" s="245">
        <v>1</v>
      </c>
      <c r="B822" s="246" t="s">
        <v>1470</v>
      </c>
      <c r="C822" s="247">
        <f t="shared" si="165"/>
        <v>6135571.3899999997</v>
      </c>
      <c r="D822" s="247">
        <f t="shared" si="161"/>
        <v>5815740</v>
      </c>
      <c r="E822" s="247">
        <v>0</v>
      </c>
      <c r="F822" s="247">
        <v>5815740</v>
      </c>
      <c r="G822" s="247">
        <v>0</v>
      </c>
      <c r="H822" s="247">
        <v>0</v>
      </c>
      <c r="I822" s="247">
        <v>0</v>
      </c>
      <c r="J822" s="249">
        <v>0</v>
      </c>
      <c r="K822" s="247">
        <v>0</v>
      </c>
      <c r="L822" s="247">
        <v>0</v>
      </c>
      <c r="M822" s="247">
        <v>0</v>
      </c>
      <c r="N822" s="247">
        <v>0</v>
      </c>
      <c r="O822" s="247">
        <v>0</v>
      </c>
      <c r="P822" s="247">
        <v>319831.39</v>
      </c>
      <c r="Q822" s="247">
        <v>0</v>
      </c>
      <c r="R822" s="247">
        <v>0</v>
      </c>
      <c r="S822" s="247">
        <v>0</v>
      </c>
      <c r="T822" s="247">
        <v>0</v>
      </c>
      <c r="U822" s="250"/>
      <c r="V822" s="250"/>
      <c r="W822" s="250"/>
      <c r="X822" s="250"/>
      <c r="Y822" s="250"/>
      <c r="Z822" s="250"/>
      <c r="AA822" s="250"/>
      <c r="AB822" s="250"/>
      <c r="AC822" s="250"/>
      <c r="AD822" s="250"/>
      <c r="AE822" s="250"/>
      <c r="AF822" s="250"/>
      <c r="AG822" s="250"/>
      <c r="AH822" s="250"/>
      <c r="AI822" s="250"/>
      <c r="AJ822" s="250"/>
      <c r="AK822" s="250"/>
      <c r="AL822" s="250"/>
      <c r="AM822" s="250"/>
      <c r="AN822" s="250"/>
      <c r="AO822" s="250"/>
      <c r="AP822" s="250"/>
      <c r="AQ822" s="250"/>
    </row>
    <row r="823" spans="1:209" s="48" customFormat="1" ht="22.5" customHeight="1" x14ac:dyDescent="0.25">
      <c r="A823" s="245">
        <v>2</v>
      </c>
      <c r="B823" s="246" t="s">
        <v>820</v>
      </c>
      <c r="C823" s="247">
        <f t="shared" si="165"/>
        <v>8711428.2699999996</v>
      </c>
      <c r="D823" s="247">
        <f t="shared" si="161"/>
        <v>0</v>
      </c>
      <c r="E823" s="247">
        <v>0</v>
      </c>
      <c r="F823" s="247">
        <v>0</v>
      </c>
      <c r="G823" s="247">
        <v>0</v>
      </c>
      <c r="H823" s="247">
        <v>0</v>
      </c>
      <c r="I823" s="247">
        <v>0</v>
      </c>
      <c r="J823" s="249">
        <v>0</v>
      </c>
      <c r="K823" s="247">
        <v>0</v>
      </c>
      <c r="L823" s="247">
        <v>0</v>
      </c>
      <c r="M823" s="247">
        <v>0</v>
      </c>
      <c r="N823" s="247">
        <v>0</v>
      </c>
      <c r="O823" s="247">
        <v>0</v>
      </c>
      <c r="P823" s="247">
        <v>0</v>
      </c>
      <c r="Q823" s="247">
        <v>0</v>
      </c>
      <c r="R823" s="247">
        <v>0</v>
      </c>
      <c r="S823" s="247">
        <v>8711428.2699999996</v>
      </c>
      <c r="T823" s="247">
        <v>0</v>
      </c>
      <c r="U823" s="250"/>
      <c r="V823" s="250"/>
      <c r="W823" s="250"/>
      <c r="X823" s="250"/>
      <c r="Y823" s="250"/>
      <c r="Z823" s="250"/>
      <c r="AA823" s="250"/>
      <c r="AB823" s="250"/>
      <c r="AC823" s="250"/>
      <c r="AD823" s="250"/>
      <c r="AE823" s="250"/>
      <c r="AF823" s="250"/>
      <c r="AG823" s="250"/>
      <c r="AH823" s="250"/>
      <c r="AI823" s="250"/>
      <c r="AJ823" s="250"/>
      <c r="AK823" s="250"/>
      <c r="AL823" s="250"/>
      <c r="AM823" s="250"/>
      <c r="AN823" s="250"/>
      <c r="AO823" s="250"/>
      <c r="AP823" s="250"/>
      <c r="AQ823" s="250"/>
    </row>
    <row r="824" spans="1:209" s="48" customFormat="1" ht="22.5" customHeight="1" x14ac:dyDescent="0.25">
      <c r="A824" s="245">
        <v>3</v>
      </c>
      <c r="B824" s="246" t="s">
        <v>466</v>
      </c>
      <c r="C824" s="247">
        <f t="shared" si="165"/>
        <v>10193832</v>
      </c>
      <c r="D824" s="247">
        <f t="shared" si="161"/>
        <v>0</v>
      </c>
      <c r="E824" s="247">
        <v>0</v>
      </c>
      <c r="F824" s="247">
        <v>0</v>
      </c>
      <c r="G824" s="247">
        <v>0</v>
      </c>
      <c r="H824" s="247">
        <v>0</v>
      </c>
      <c r="I824" s="247">
        <v>0</v>
      </c>
      <c r="J824" s="249">
        <v>0</v>
      </c>
      <c r="K824" s="247">
        <v>0</v>
      </c>
      <c r="L824" s="247">
        <v>0</v>
      </c>
      <c r="M824" s="247">
        <v>0</v>
      </c>
      <c r="N824" s="247">
        <v>0</v>
      </c>
      <c r="O824" s="247">
        <v>0</v>
      </c>
      <c r="P824" s="247">
        <v>0</v>
      </c>
      <c r="Q824" s="247">
        <v>0</v>
      </c>
      <c r="R824" s="247">
        <v>0</v>
      </c>
      <c r="S824" s="247">
        <v>10193832</v>
      </c>
      <c r="T824" s="247">
        <v>0</v>
      </c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50"/>
      <c r="AF824" s="250"/>
      <c r="AG824" s="250"/>
      <c r="AH824" s="250"/>
      <c r="AI824" s="250"/>
      <c r="AJ824" s="250"/>
      <c r="AK824" s="250"/>
      <c r="AL824" s="250"/>
      <c r="AM824" s="250"/>
      <c r="AN824" s="250"/>
      <c r="AO824" s="250"/>
      <c r="AP824" s="250"/>
      <c r="AQ824" s="250"/>
    </row>
    <row r="825" spans="1:209" s="48" customFormat="1" ht="21" customHeight="1" x14ac:dyDescent="0.25">
      <c r="A825" s="245">
        <v>4</v>
      </c>
      <c r="B825" s="246" t="s">
        <v>1471</v>
      </c>
      <c r="C825" s="247">
        <f t="shared" si="165"/>
        <v>266453.38</v>
      </c>
      <c r="D825" s="247">
        <f t="shared" si="161"/>
        <v>0</v>
      </c>
      <c r="E825" s="247">
        <v>0</v>
      </c>
      <c r="F825" s="247">
        <v>0</v>
      </c>
      <c r="G825" s="247">
        <v>0</v>
      </c>
      <c r="H825" s="247">
        <v>0</v>
      </c>
      <c r="I825" s="247">
        <v>0</v>
      </c>
      <c r="J825" s="249">
        <v>0</v>
      </c>
      <c r="K825" s="247">
        <v>0</v>
      </c>
      <c r="L825" s="247">
        <v>0</v>
      </c>
      <c r="M825" s="247">
        <v>0</v>
      </c>
      <c r="N825" s="247">
        <v>0</v>
      </c>
      <c r="O825" s="247">
        <v>0</v>
      </c>
      <c r="P825" s="247">
        <v>266453.38</v>
      </c>
      <c r="Q825" s="247">
        <v>0</v>
      </c>
      <c r="R825" s="247">
        <v>0</v>
      </c>
      <c r="S825" s="247">
        <v>0</v>
      </c>
      <c r="T825" s="247">
        <v>0</v>
      </c>
      <c r="U825" s="250"/>
      <c r="V825" s="250"/>
      <c r="W825" s="250"/>
      <c r="X825" s="250"/>
      <c r="Y825" s="250"/>
      <c r="Z825" s="250"/>
      <c r="AA825" s="250"/>
      <c r="AB825" s="250"/>
      <c r="AC825" s="250"/>
      <c r="AD825" s="250"/>
      <c r="AE825" s="250"/>
      <c r="AF825" s="250"/>
      <c r="AG825" s="250"/>
      <c r="AH825" s="250"/>
      <c r="AI825" s="250"/>
      <c r="AJ825" s="250"/>
      <c r="AK825" s="250"/>
      <c r="AL825" s="250"/>
      <c r="AM825" s="250"/>
      <c r="AN825" s="250"/>
      <c r="AO825" s="250"/>
      <c r="AP825" s="250"/>
      <c r="AQ825" s="250"/>
    </row>
    <row r="826" spans="1:209" s="48" customFormat="1" ht="21" customHeight="1" x14ac:dyDescent="0.25">
      <c r="A826" s="245">
        <v>5</v>
      </c>
      <c r="B826" s="246" t="s">
        <v>467</v>
      </c>
      <c r="C826" s="247">
        <f t="shared" si="165"/>
        <v>2191931.41</v>
      </c>
      <c r="D826" s="247">
        <f t="shared" si="161"/>
        <v>0</v>
      </c>
      <c r="E826" s="247">
        <v>0</v>
      </c>
      <c r="F826" s="247">
        <v>0</v>
      </c>
      <c r="G826" s="247">
        <v>0</v>
      </c>
      <c r="H826" s="247">
        <v>0</v>
      </c>
      <c r="I826" s="247">
        <v>0</v>
      </c>
      <c r="J826" s="249">
        <v>0</v>
      </c>
      <c r="K826" s="247">
        <v>0</v>
      </c>
      <c r="L826" s="247">
        <v>2191931.41</v>
      </c>
      <c r="M826" s="247">
        <v>0</v>
      </c>
      <c r="N826" s="247">
        <v>0</v>
      </c>
      <c r="O826" s="247">
        <v>0</v>
      </c>
      <c r="P826" s="247">
        <v>0</v>
      </c>
      <c r="Q826" s="247">
        <v>0</v>
      </c>
      <c r="R826" s="247">
        <v>0</v>
      </c>
      <c r="S826" s="247">
        <v>0</v>
      </c>
      <c r="T826" s="247">
        <v>0</v>
      </c>
      <c r="U826" s="250"/>
      <c r="V826" s="250"/>
      <c r="W826" s="250"/>
      <c r="X826" s="250"/>
      <c r="Y826" s="250"/>
      <c r="Z826" s="250"/>
      <c r="AA826" s="250"/>
      <c r="AB826" s="250"/>
      <c r="AC826" s="250"/>
      <c r="AD826" s="250"/>
      <c r="AE826" s="250"/>
      <c r="AF826" s="250"/>
      <c r="AG826" s="250"/>
      <c r="AH826" s="250"/>
      <c r="AI826" s="250"/>
      <c r="AJ826" s="250"/>
      <c r="AK826" s="250"/>
      <c r="AL826" s="250"/>
      <c r="AM826" s="250"/>
      <c r="AN826" s="250"/>
      <c r="AO826" s="250"/>
      <c r="AP826" s="250"/>
      <c r="AQ826" s="250"/>
    </row>
    <row r="827" spans="1:209" s="48" customFormat="1" ht="22.5" customHeight="1" x14ac:dyDescent="0.25">
      <c r="A827" s="245">
        <v>6</v>
      </c>
      <c r="B827" s="246" t="s">
        <v>822</v>
      </c>
      <c r="C827" s="247">
        <f t="shared" si="165"/>
        <v>1890425</v>
      </c>
      <c r="D827" s="247">
        <f t="shared" si="161"/>
        <v>1890425</v>
      </c>
      <c r="E827" s="247">
        <v>383074.8</v>
      </c>
      <c r="F827" s="247">
        <v>968328.2</v>
      </c>
      <c r="G827" s="247">
        <v>203331.6</v>
      </c>
      <c r="H827" s="247">
        <v>126499.2</v>
      </c>
      <c r="I827" s="247">
        <v>209191.2</v>
      </c>
      <c r="J827" s="249">
        <v>0</v>
      </c>
      <c r="K827" s="247">
        <v>0</v>
      </c>
      <c r="L827" s="247">
        <v>0</v>
      </c>
      <c r="M827" s="247">
        <v>0</v>
      </c>
      <c r="N827" s="247">
        <v>0</v>
      </c>
      <c r="O827" s="247">
        <v>0</v>
      </c>
      <c r="P827" s="247">
        <v>0</v>
      </c>
      <c r="Q827" s="247">
        <v>0</v>
      </c>
      <c r="R827" s="247">
        <v>0</v>
      </c>
      <c r="S827" s="247">
        <v>0</v>
      </c>
      <c r="T827" s="247">
        <v>0</v>
      </c>
      <c r="U827" s="250"/>
      <c r="V827" s="250"/>
      <c r="W827" s="250"/>
      <c r="X827" s="250"/>
      <c r="Y827" s="250"/>
      <c r="Z827" s="250"/>
      <c r="AA827" s="250"/>
      <c r="AB827" s="250"/>
      <c r="AC827" s="250"/>
      <c r="AD827" s="250"/>
      <c r="AE827" s="250"/>
      <c r="AF827" s="250"/>
      <c r="AG827" s="250"/>
      <c r="AH827" s="250"/>
      <c r="AI827" s="250"/>
      <c r="AJ827" s="250"/>
      <c r="AK827" s="250"/>
      <c r="AL827" s="250"/>
      <c r="AM827" s="250"/>
      <c r="AN827" s="250"/>
      <c r="AO827" s="250"/>
      <c r="AP827" s="250"/>
      <c r="AQ827" s="250"/>
    </row>
    <row r="828" spans="1:209" s="48" customFormat="1" ht="21" customHeight="1" x14ac:dyDescent="0.25">
      <c r="A828" s="245">
        <v>7</v>
      </c>
      <c r="B828" s="246" t="s">
        <v>468</v>
      </c>
      <c r="C828" s="247">
        <f t="shared" si="165"/>
        <v>6085782.5800000001</v>
      </c>
      <c r="D828" s="247">
        <f t="shared" si="161"/>
        <v>0</v>
      </c>
      <c r="E828" s="247">
        <v>0</v>
      </c>
      <c r="F828" s="247">
        <v>0</v>
      </c>
      <c r="G828" s="247">
        <v>0</v>
      </c>
      <c r="H828" s="247">
        <v>0</v>
      </c>
      <c r="I828" s="247">
        <v>0</v>
      </c>
      <c r="J828" s="249">
        <v>0</v>
      </c>
      <c r="K828" s="247">
        <v>0</v>
      </c>
      <c r="L828" s="247">
        <v>0</v>
      </c>
      <c r="M828" s="247">
        <v>0</v>
      </c>
      <c r="N828" s="247">
        <v>0</v>
      </c>
      <c r="O828" s="247">
        <v>0</v>
      </c>
      <c r="P828" s="247">
        <v>0</v>
      </c>
      <c r="Q828" s="247">
        <v>0</v>
      </c>
      <c r="R828" s="247">
        <v>0</v>
      </c>
      <c r="S828" s="247">
        <v>6085782.5800000001</v>
      </c>
      <c r="T828" s="247">
        <v>0</v>
      </c>
      <c r="U828" s="250"/>
      <c r="V828" s="250"/>
      <c r="W828" s="250"/>
      <c r="X828" s="250"/>
      <c r="Y828" s="250"/>
      <c r="Z828" s="250"/>
      <c r="AA828" s="250"/>
      <c r="AB828" s="250"/>
      <c r="AC828" s="250"/>
      <c r="AD828" s="250"/>
      <c r="AE828" s="250"/>
      <c r="AF828" s="250"/>
      <c r="AG828" s="250"/>
      <c r="AH828" s="250"/>
      <c r="AI828" s="250"/>
      <c r="AJ828" s="250"/>
      <c r="AK828" s="250"/>
      <c r="AL828" s="250"/>
      <c r="AM828" s="250"/>
      <c r="AN828" s="250"/>
      <c r="AO828" s="250"/>
      <c r="AP828" s="250"/>
      <c r="AQ828" s="250"/>
    </row>
    <row r="829" spans="1:209" s="48" customFormat="1" ht="21" customHeight="1" x14ac:dyDescent="0.25">
      <c r="A829" s="245">
        <v>8</v>
      </c>
      <c r="B829" s="246" t="s">
        <v>823</v>
      </c>
      <c r="C829" s="247">
        <f t="shared" si="165"/>
        <v>2839669.2</v>
      </c>
      <c r="D829" s="247">
        <f t="shared" si="161"/>
        <v>0</v>
      </c>
      <c r="E829" s="247">
        <v>0</v>
      </c>
      <c r="F829" s="247">
        <v>0</v>
      </c>
      <c r="G829" s="247">
        <v>0</v>
      </c>
      <c r="H829" s="247">
        <v>0</v>
      </c>
      <c r="I829" s="247">
        <v>0</v>
      </c>
      <c r="J829" s="249">
        <v>0</v>
      </c>
      <c r="K829" s="247">
        <v>0</v>
      </c>
      <c r="L829" s="247">
        <v>2839669.2</v>
      </c>
      <c r="M829" s="247">
        <v>0</v>
      </c>
      <c r="N829" s="247">
        <v>0</v>
      </c>
      <c r="O829" s="247">
        <v>0</v>
      </c>
      <c r="P829" s="247">
        <v>0</v>
      </c>
      <c r="Q829" s="247">
        <v>0</v>
      </c>
      <c r="R829" s="247">
        <v>0</v>
      </c>
      <c r="S829" s="247">
        <v>0</v>
      </c>
      <c r="T829" s="247">
        <v>0</v>
      </c>
      <c r="U829" s="250"/>
      <c r="V829" s="250"/>
      <c r="W829" s="250"/>
      <c r="X829" s="250"/>
      <c r="Y829" s="250"/>
      <c r="Z829" s="250"/>
      <c r="AA829" s="250"/>
      <c r="AB829" s="250"/>
      <c r="AC829" s="250"/>
      <c r="AD829" s="250"/>
      <c r="AE829" s="250"/>
      <c r="AF829" s="250"/>
      <c r="AG829" s="250"/>
      <c r="AH829" s="250"/>
      <c r="AI829" s="250"/>
      <c r="AJ829" s="250"/>
      <c r="AK829" s="250"/>
      <c r="AL829" s="250"/>
      <c r="AM829" s="250"/>
      <c r="AN829" s="250"/>
      <c r="AO829" s="250"/>
      <c r="AP829" s="250"/>
      <c r="AQ829" s="250"/>
    </row>
    <row r="830" spans="1:209" s="48" customFormat="1" ht="21" customHeight="1" x14ac:dyDescent="0.25">
      <c r="A830" s="245">
        <v>9</v>
      </c>
      <c r="B830" s="246" t="s">
        <v>1472</v>
      </c>
      <c r="C830" s="247">
        <f t="shared" si="165"/>
        <v>249011.74</v>
      </c>
      <c r="D830" s="247">
        <f t="shared" si="161"/>
        <v>0</v>
      </c>
      <c r="E830" s="247">
        <v>0</v>
      </c>
      <c r="F830" s="247">
        <v>0</v>
      </c>
      <c r="G830" s="247">
        <v>0</v>
      </c>
      <c r="H830" s="247">
        <v>0</v>
      </c>
      <c r="I830" s="247">
        <v>0</v>
      </c>
      <c r="J830" s="249">
        <v>0</v>
      </c>
      <c r="K830" s="247">
        <v>0</v>
      </c>
      <c r="L830" s="247">
        <v>0</v>
      </c>
      <c r="M830" s="247">
        <v>0</v>
      </c>
      <c r="N830" s="247">
        <v>0</v>
      </c>
      <c r="O830" s="247">
        <v>0</v>
      </c>
      <c r="P830" s="247">
        <v>249011.74</v>
      </c>
      <c r="Q830" s="247">
        <v>0</v>
      </c>
      <c r="R830" s="247">
        <v>0</v>
      </c>
      <c r="S830" s="247">
        <v>0</v>
      </c>
      <c r="T830" s="247">
        <v>0</v>
      </c>
      <c r="U830" s="250"/>
      <c r="V830" s="250"/>
      <c r="W830" s="250"/>
      <c r="X830" s="250"/>
      <c r="Y830" s="250"/>
      <c r="Z830" s="250"/>
      <c r="AA830" s="250"/>
      <c r="AB830" s="250"/>
      <c r="AC830" s="250"/>
      <c r="AD830" s="250"/>
      <c r="AE830" s="250"/>
      <c r="AF830" s="250"/>
      <c r="AG830" s="250"/>
      <c r="AH830" s="250"/>
      <c r="AI830" s="250"/>
      <c r="AJ830" s="250"/>
      <c r="AK830" s="250"/>
      <c r="AL830" s="250"/>
      <c r="AM830" s="250"/>
      <c r="AN830" s="250"/>
      <c r="AO830" s="250"/>
      <c r="AP830" s="250"/>
      <c r="AQ830" s="250"/>
    </row>
    <row r="831" spans="1:209" s="40" customFormat="1" ht="27.75" customHeight="1" x14ac:dyDescent="0.25">
      <c r="A831" s="344" t="s">
        <v>476</v>
      </c>
      <c r="B831" s="344"/>
      <c r="C831" s="242">
        <f>SUM(C832:C838)</f>
        <v>10976113.399999999</v>
      </c>
      <c r="D831" s="242">
        <f t="shared" ref="D831:T831" si="174">SUM(D832:D838)</f>
        <v>10976113.399999999</v>
      </c>
      <c r="E831" s="242">
        <f t="shared" si="174"/>
        <v>0</v>
      </c>
      <c r="F831" s="242">
        <f t="shared" si="174"/>
        <v>8738986.4000000004</v>
      </c>
      <c r="G831" s="242">
        <f t="shared" si="174"/>
        <v>913119</v>
      </c>
      <c r="H831" s="242">
        <f t="shared" si="174"/>
        <v>557624.6</v>
      </c>
      <c r="I831" s="242">
        <f t="shared" si="174"/>
        <v>766383.4</v>
      </c>
      <c r="J831" s="243">
        <f t="shared" si="174"/>
        <v>0</v>
      </c>
      <c r="K831" s="242">
        <f t="shared" si="174"/>
        <v>0</v>
      </c>
      <c r="L831" s="242">
        <f t="shared" si="174"/>
        <v>0</v>
      </c>
      <c r="M831" s="242">
        <f t="shared" si="174"/>
        <v>0</v>
      </c>
      <c r="N831" s="242">
        <f t="shared" si="174"/>
        <v>0</v>
      </c>
      <c r="O831" s="242">
        <f t="shared" si="174"/>
        <v>0</v>
      </c>
      <c r="P831" s="242">
        <f t="shared" si="174"/>
        <v>0</v>
      </c>
      <c r="Q831" s="242">
        <f t="shared" si="174"/>
        <v>0</v>
      </c>
      <c r="R831" s="242">
        <f t="shared" si="174"/>
        <v>0</v>
      </c>
      <c r="S831" s="242">
        <f t="shared" si="174"/>
        <v>0</v>
      </c>
      <c r="T831" s="242">
        <f t="shared" si="174"/>
        <v>0</v>
      </c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4"/>
      <c r="AG831" s="244"/>
      <c r="AH831" s="244"/>
      <c r="AI831" s="244"/>
      <c r="AJ831" s="244"/>
      <c r="AK831" s="244"/>
      <c r="AL831" s="244"/>
      <c r="AM831" s="244"/>
      <c r="AN831" s="244"/>
      <c r="AO831" s="244"/>
      <c r="AP831" s="244"/>
      <c r="AQ831" s="244"/>
    </row>
    <row r="832" spans="1:209" s="48" customFormat="1" ht="22.5" customHeight="1" x14ac:dyDescent="0.25">
      <c r="A832" s="245">
        <v>1</v>
      </c>
      <c r="B832" s="246" t="s">
        <v>825</v>
      </c>
      <c r="C832" s="247">
        <f t="shared" ref="C832:C838" si="175">D832+K832+L832+M832+N832+O832+P832+Q832+R832+S832+T832</f>
        <v>2230111.6</v>
      </c>
      <c r="D832" s="247">
        <f t="shared" ref="D832:D838" si="176">SUM(E832:I832)</f>
        <v>2230111.6</v>
      </c>
      <c r="E832" s="247">
        <v>0</v>
      </c>
      <c r="F832" s="247">
        <v>2230111.6</v>
      </c>
      <c r="G832" s="247">
        <v>0</v>
      </c>
      <c r="H832" s="247">
        <v>0</v>
      </c>
      <c r="I832" s="247">
        <v>0</v>
      </c>
      <c r="J832" s="249">
        <v>0</v>
      </c>
      <c r="K832" s="247">
        <v>0</v>
      </c>
      <c r="L832" s="247">
        <v>0</v>
      </c>
      <c r="M832" s="247">
        <v>0</v>
      </c>
      <c r="N832" s="247">
        <v>0</v>
      </c>
      <c r="O832" s="247">
        <v>0</v>
      </c>
      <c r="P832" s="247">
        <v>0</v>
      </c>
      <c r="Q832" s="247">
        <v>0</v>
      </c>
      <c r="R832" s="247">
        <v>0</v>
      </c>
      <c r="S832" s="247">
        <v>0</v>
      </c>
      <c r="T832" s="247">
        <v>0</v>
      </c>
      <c r="U832" s="250"/>
      <c r="V832" s="250"/>
      <c r="W832" s="250"/>
      <c r="X832" s="250"/>
      <c r="Y832" s="250"/>
      <c r="Z832" s="250"/>
      <c r="AA832" s="250"/>
      <c r="AB832" s="250"/>
      <c r="AC832" s="250"/>
      <c r="AD832" s="250"/>
      <c r="AE832" s="250"/>
      <c r="AF832" s="250"/>
      <c r="AG832" s="250"/>
      <c r="AH832" s="250"/>
      <c r="AI832" s="250"/>
      <c r="AJ832" s="250"/>
      <c r="AK832" s="250"/>
      <c r="AL832" s="250"/>
      <c r="AM832" s="250"/>
      <c r="AN832" s="250"/>
      <c r="AO832" s="250"/>
      <c r="AP832" s="250"/>
      <c r="AQ832" s="250"/>
    </row>
    <row r="833" spans="1:43" s="48" customFormat="1" ht="22.5" customHeight="1" x14ac:dyDescent="0.25">
      <c r="A833" s="245">
        <v>2</v>
      </c>
      <c r="B833" s="246" t="s">
        <v>1473</v>
      </c>
      <c r="C833" s="247">
        <f t="shared" si="175"/>
        <v>1977871.4</v>
      </c>
      <c r="D833" s="247">
        <f t="shared" si="176"/>
        <v>1977871.4</v>
      </c>
      <c r="E833" s="247">
        <v>0</v>
      </c>
      <c r="F833" s="247">
        <v>891779.4</v>
      </c>
      <c r="G833" s="247">
        <v>450215.8</v>
      </c>
      <c r="H833" s="247">
        <v>308052.8</v>
      </c>
      <c r="I833" s="247">
        <v>327823.40000000002</v>
      </c>
      <c r="J833" s="249">
        <v>0</v>
      </c>
      <c r="K833" s="247">
        <v>0</v>
      </c>
      <c r="L833" s="247">
        <v>0</v>
      </c>
      <c r="M833" s="247">
        <v>0</v>
      </c>
      <c r="N833" s="247">
        <v>0</v>
      </c>
      <c r="O833" s="247">
        <v>0</v>
      </c>
      <c r="P833" s="247">
        <v>0</v>
      </c>
      <c r="Q833" s="247">
        <v>0</v>
      </c>
      <c r="R833" s="247">
        <v>0</v>
      </c>
      <c r="S833" s="247">
        <v>0</v>
      </c>
      <c r="T833" s="247">
        <v>0</v>
      </c>
      <c r="U833" s="250"/>
      <c r="V833" s="250"/>
      <c r="W833" s="250"/>
      <c r="X833" s="250"/>
      <c r="Y833" s="250"/>
      <c r="Z833" s="250"/>
      <c r="AA833" s="250"/>
      <c r="AB833" s="250"/>
      <c r="AC833" s="250"/>
      <c r="AD833" s="250"/>
      <c r="AE833" s="250"/>
      <c r="AF833" s="250"/>
      <c r="AG833" s="250"/>
      <c r="AH833" s="250"/>
      <c r="AI833" s="250"/>
      <c r="AJ833" s="250"/>
      <c r="AK833" s="250"/>
      <c r="AL833" s="250"/>
      <c r="AM833" s="250"/>
      <c r="AN833" s="250"/>
      <c r="AO833" s="250"/>
      <c r="AP833" s="250"/>
      <c r="AQ833" s="250"/>
    </row>
    <row r="834" spans="1:43" s="48" customFormat="1" ht="22.5" customHeight="1" x14ac:dyDescent="0.25">
      <c r="A834" s="245">
        <v>3</v>
      </c>
      <c r="B834" s="246" t="s">
        <v>1474</v>
      </c>
      <c r="C834" s="247">
        <f t="shared" si="175"/>
        <v>2236670.2000000002</v>
      </c>
      <c r="D834" s="247">
        <f t="shared" si="176"/>
        <v>2236670.2000000002</v>
      </c>
      <c r="E834" s="247">
        <v>0</v>
      </c>
      <c r="F834" s="247">
        <v>2236670.2000000002</v>
      </c>
      <c r="G834" s="247">
        <v>0</v>
      </c>
      <c r="H834" s="247">
        <v>0</v>
      </c>
      <c r="I834" s="247">
        <v>0</v>
      </c>
      <c r="J834" s="249">
        <v>0</v>
      </c>
      <c r="K834" s="247">
        <v>0</v>
      </c>
      <c r="L834" s="247">
        <v>0</v>
      </c>
      <c r="M834" s="247">
        <v>0</v>
      </c>
      <c r="N834" s="247">
        <v>0</v>
      </c>
      <c r="O834" s="247">
        <v>0</v>
      </c>
      <c r="P834" s="247">
        <v>0</v>
      </c>
      <c r="Q834" s="247">
        <v>0</v>
      </c>
      <c r="R834" s="247">
        <v>0</v>
      </c>
      <c r="S834" s="247">
        <v>0</v>
      </c>
      <c r="T834" s="247">
        <v>0</v>
      </c>
      <c r="U834" s="250"/>
      <c r="V834" s="250"/>
      <c r="W834" s="250"/>
      <c r="X834" s="250"/>
      <c r="Y834" s="250"/>
      <c r="Z834" s="250"/>
      <c r="AA834" s="250"/>
      <c r="AB834" s="250"/>
      <c r="AC834" s="250"/>
      <c r="AD834" s="250"/>
      <c r="AE834" s="250"/>
      <c r="AF834" s="250"/>
      <c r="AG834" s="250"/>
      <c r="AH834" s="250"/>
      <c r="AI834" s="250"/>
      <c r="AJ834" s="250"/>
      <c r="AK834" s="250"/>
      <c r="AL834" s="250"/>
      <c r="AM834" s="250"/>
      <c r="AN834" s="250"/>
      <c r="AO834" s="250"/>
      <c r="AP834" s="250"/>
      <c r="AQ834" s="250"/>
    </row>
    <row r="835" spans="1:43" s="48" customFormat="1" ht="22.5" customHeight="1" x14ac:dyDescent="0.25">
      <c r="A835" s="245">
        <v>4</v>
      </c>
      <c r="B835" s="246" t="s">
        <v>828</v>
      </c>
      <c r="C835" s="247">
        <f t="shared" si="175"/>
        <v>1284229</v>
      </c>
      <c r="D835" s="247">
        <f t="shared" si="176"/>
        <v>1284229</v>
      </c>
      <c r="E835" s="247">
        <v>0</v>
      </c>
      <c r="F835" s="247">
        <v>1284229</v>
      </c>
      <c r="G835" s="247">
        <v>0</v>
      </c>
      <c r="H835" s="247">
        <v>0</v>
      </c>
      <c r="I835" s="247">
        <v>0</v>
      </c>
      <c r="J835" s="249">
        <v>0</v>
      </c>
      <c r="K835" s="247">
        <v>0</v>
      </c>
      <c r="L835" s="247">
        <v>0</v>
      </c>
      <c r="M835" s="247">
        <v>0</v>
      </c>
      <c r="N835" s="247">
        <v>0</v>
      </c>
      <c r="O835" s="247">
        <v>0</v>
      </c>
      <c r="P835" s="247">
        <v>0</v>
      </c>
      <c r="Q835" s="247">
        <v>0</v>
      </c>
      <c r="R835" s="247">
        <v>0</v>
      </c>
      <c r="S835" s="247">
        <v>0</v>
      </c>
      <c r="T835" s="247">
        <v>0</v>
      </c>
      <c r="U835" s="250"/>
      <c r="V835" s="250"/>
      <c r="W835" s="250"/>
      <c r="X835" s="250"/>
      <c r="Y835" s="250"/>
      <c r="Z835" s="250"/>
      <c r="AA835" s="250"/>
      <c r="AB835" s="250"/>
      <c r="AC835" s="250"/>
      <c r="AD835" s="250"/>
      <c r="AE835" s="250"/>
      <c r="AF835" s="250"/>
      <c r="AG835" s="250"/>
      <c r="AH835" s="250"/>
      <c r="AI835" s="250"/>
      <c r="AJ835" s="250"/>
      <c r="AK835" s="250"/>
      <c r="AL835" s="250"/>
      <c r="AM835" s="250"/>
      <c r="AN835" s="250"/>
      <c r="AO835" s="250"/>
      <c r="AP835" s="250"/>
      <c r="AQ835" s="250"/>
    </row>
    <row r="836" spans="1:43" s="48" customFormat="1" ht="22.5" customHeight="1" x14ac:dyDescent="0.25">
      <c r="A836" s="245">
        <v>5</v>
      </c>
      <c r="B836" s="246" t="s">
        <v>1475</v>
      </c>
      <c r="C836" s="247">
        <f t="shared" si="175"/>
        <v>712475</v>
      </c>
      <c r="D836" s="247">
        <f t="shared" si="176"/>
        <v>712475</v>
      </c>
      <c r="E836" s="247">
        <v>0</v>
      </c>
      <c r="F836" s="247">
        <v>0</v>
      </c>
      <c r="G836" s="247">
        <v>462903.2</v>
      </c>
      <c r="H836" s="247">
        <v>249571.8</v>
      </c>
      <c r="I836" s="247">
        <v>0</v>
      </c>
      <c r="J836" s="249">
        <v>0</v>
      </c>
      <c r="K836" s="247">
        <v>0</v>
      </c>
      <c r="L836" s="247">
        <v>0</v>
      </c>
      <c r="M836" s="247">
        <v>0</v>
      </c>
      <c r="N836" s="247">
        <v>0</v>
      </c>
      <c r="O836" s="247">
        <v>0</v>
      </c>
      <c r="P836" s="247">
        <v>0</v>
      </c>
      <c r="Q836" s="247">
        <v>0</v>
      </c>
      <c r="R836" s="247">
        <v>0</v>
      </c>
      <c r="S836" s="247">
        <v>0</v>
      </c>
      <c r="T836" s="247">
        <v>0</v>
      </c>
      <c r="U836" s="250"/>
      <c r="V836" s="250"/>
      <c r="W836" s="250"/>
      <c r="X836" s="250"/>
      <c r="Y836" s="250"/>
      <c r="Z836" s="250"/>
      <c r="AA836" s="250"/>
      <c r="AB836" s="250"/>
      <c r="AC836" s="250"/>
      <c r="AD836" s="250"/>
      <c r="AE836" s="250"/>
      <c r="AF836" s="250"/>
      <c r="AG836" s="250"/>
      <c r="AH836" s="250"/>
      <c r="AI836" s="250"/>
      <c r="AJ836" s="250"/>
      <c r="AK836" s="250"/>
      <c r="AL836" s="250"/>
      <c r="AM836" s="250"/>
      <c r="AN836" s="250"/>
      <c r="AO836" s="250"/>
      <c r="AP836" s="250"/>
      <c r="AQ836" s="250"/>
    </row>
    <row r="837" spans="1:43" s="48" customFormat="1" ht="22.5" customHeight="1" x14ac:dyDescent="0.25">
      <c r="A837" s="245">
        <v>6</v>
      </c>
      <c r="B837" s="246" t="s">
        <v>1476</v>
      </c>
      <c r="C837" s="247">
        <f t="shared" si="175"/>
        <v>541401.59999999998</v>
      </c>
      <c r="D837" s="247">
        <f t="shared" si="176"/>
        <v>541401.59999999998</v>
      </c>
      <c r="E837" s="247">
        <v>0</v>
      </c>
      <c r="F837" s="247">
        <v>541401.59999999998</v>
      </c>
      <c r="G837" s="247">
        <v>0</v>
      </c>
      <c r="H837" s="247">
        <v>0</v>
      </c>
      <c r="I837" s="247">
        <v>0</v>
      </c>
      <c r="J837" s="249">
        <v>0</v>
      </c>
      <c r="K837" s="247">
        <v>0</v>
      </c>
      <c r="L837" s="247">
        <v>0</v>
      </c>
      <c r="M837" s="247">
        <v>0</v>
      </c>
      <c r="N837" s="247">
        <v>0</v>
      </c>
      <c r="O837" s="247">
        <v>0</v>
      </c>
      <c r="P837" s="247">
        <v>0</v>
      </c>
      <c r="Q837" s="247">
        <v>0</v>
      </c>
      <c r="R837" s="247">
        <v>0</v>
      </c>
      <c r="S837" s="247">
        <v>0</v>
      </c>
      <c r="T837" s="247">
        <v>0</v>
      </c>
      <c r="U837" s="250"/>
      <c r="V837" s="250"/>
      <c r="W837" s="250"/>
      <c r="X837" s="250"/>
      <c r="Y837" s="250"/>
      <c r="Z837" s="250"/>
      <c r="AA837" s="250"/>
      <c r="AB837" s="250"/>
      <c r="AC837" s="250"/>
      <c r="AD837" s="250"/>
      <c r="AE837" s="250"/>
      <c r="AF837" s="250"/>
      <c r="AG837" s="250"/>
      <c r="AH837" s="250"/>
      <c r="AI837" s="250"/>
      <c r="AJ837" s="250"/>
      <c r="AK837" s="250"/>
      <c r="AL837" s="250"/>
      <c r="AM837" s="250"/>
      <c r="AN837" s="250"/>
      <c r="AO837" s="250"/>
      <c r="AP837" s="250"/>
      <c r="AQ837" s="250"/>
    </row>
    <row r="838" spans="1:43" s="48" customFormat="1" ht="25.5" customHeight="1" x14ac:dyDescent="0.25">
      <c r="A838" s="245">
        <v>7</v>
      </c>
      <c r="B838" s="246" t="s">
        <v>1477</v>
      </c>
      <c r="C838" s="247">
        <f t="shared" si="175"/>
        <v>1993354.6</v>
      </c>
      <c r="D838" s="247">
        <f t="shared" si="176"/>
        <v>1993354.6</v>
      </c>
      <c r="E838" s="247">
        <v>0</v>
      </c>
      <c r="F838" s="247">
        <v>1554794.6</v>
      </c>
      <c r="G838" s="247">
        <v>0</v>
      </c>
      <c r="H838" s="247">
        <v>0</v>
      </c>
      <c r="I838" s="247">
        <v>438560</v>
      </c>
      <c r="J838" s="249">
        <v>0</v>
      </c>
      <c r="K838" s="247">
        <v>0</v>
      </c>
      <c r="L838" s="247">
        <v>0</v>
      </c>
      <c r="M838" s="247">
        <v>0</v>
      </c>
      <c r="N838" s="247">
        <v>0</v>
      </c>
      <c r="O838" s="247">
        <v>0</v>
      </c>
      <c r="P838" s="247">
        <v>0</v>
      </c>
      <c r="Q838" s="247">
        <v>0</v>
      </c>
      <c r="R838" s="247">
        <v>0</v>
      </c>
      <c r="S838" s="247">
        <v>0</v>
      </c>
      <c r="T838" s="247">
        <v>0</v>
      </c>
      <c r="U838" s="250"/>
      <c r="V838" s="250"/>
      <c r="W838" s="250"/>
      <c r="X838" s="250"/>
      <c r="Y838" s="250"/>
      <c r="Z838" s="250"/>
      <c r="AA838" s="250"/>
      <c r="AB838" s="250"/>
      <c r="AC838" s="250"/>
      <c r="AD838" s="250"/>
      <c r="AE838" s="250"/>
      <c r="AF838" s="250"/>
      <c r="AG838" s="250"/>
      <c r="AH838" s="250"/>
      <c r="AI838" s="250"/>
      <c r="AJ838" s="250"/>
      <c r="AK838" s="250"/>
      <c r="AL838" s="250"/>
      <c r="AM838" s="250"/>
      <c r="AN838" s="250"/>
      <c r="AO838" s="250"/>
      <c r="AP838" s="250"/>
      <c r="AQ838" s="250"/>
    </row>
    <row r="839" spans="1:43" s="40" customFormat="1" ht="27.75" customHeight="1" x14ac:dyDescent="0.25">
      <c r="A839" s="344" t="s">
        <v>489</v>
      </c>
      <c r="B839" s="344"/>
      <c r="C839" s="242">
        <f>SUM(C840:C841)</f>
        <v>7209830.4499999993</v>
      </c>
      <c r="D839" s="242">
        <f t="shared" ref="D839:T839" si="177">SUM(D840:D841)</f>
        <v>423479.79</v>
      </c>
      <c r="E839" s="242">
        <f t="shared" si="177"/>
        <v>0</v>
      </c>
      <c r="F839" s="242">
        <f t="shared" si="177"/>
        <v>0</v>
      </c>
      <c r="G839" s="242">
        <f t="shared" si="177"/>
        <v>0</v>
      </c>
      <c r="H839" s="242">
        <f t="shared" si="177"/>
        <v>0</v>
      </c>
      <c r="I839" s="242">
        <f t="shared" si="177"/>
        <v>423479.79</v>
      </c>
      <c r="J839" s="243">
        <f t="shared" si="177"/>
        <v>0</v>
      </c>
      <c r="K839" s="242">
        <f t="shared" si="177"/>
        <v>0</v>
      </c>
      <c r="L839" s="242">
        <f t="shared" si="177"/>
        <v>6470713.2699999996</v>
      </c>
      <c r="M839" s="242">
        <f t="shared" si="177"/>
        <v>0</v>
      </c>
      <c r="N839" s="242">
        <f t="shared" si="177"/>
        <v>0</v>
      </c>
      <c r="O839" s="242">
        <f t="shared" si="177"/>
        <v>0</v>
      </c>
      <c r="P839" s="242">
        <f t="shared" si="177"/>
        <v>315637.39</v>
      </c>
      <c r="Q839" s="242">
        <f t="shared" si="177"/>
        <v>0</v>
      </c>
      <c r="R839" s="242">
        <f t="shared" si="177"/>
        <v>0</v>
      </c>
      <c r="S839" s="242">
        <f t="shared" si="177"/>
        <v>0</v>
      </c>
      <c r="T839" s="242">
        <f t="shared" si="177"/>
        <v>0</v>
      </c>
      <c r="U839" s="244"/>
      <c r="V839" s="244"/>
      <c r="W839" s="244"/>
      <c r="X839" s="244"/>
      <c r="Y839" s="244"/>
      <c r="Z839" s="244"/>
      <c r="AA839" s="244"/>
      <c r="AB839" s="244"/>
      <c r="AC839" s="244"/>
      <c r="AD839" s="244"/>
      <c r="AE839" s="244"/>
      <c r="AF839" s="244"/>
      <c r="AG839" s="244"/>
      <c r="AH839" s="244"/>
      <c r="AI839" s="244"/>
      <c r="AJ839" s="244"/>
      <c r="AK839" s="244"/>
      <c r="AL839" s="244"/>
      <c r="AM839" s="244"/>
      <c r="AN839" s="244"/>
      <c r="AO839" s="244"/>
      <c r="AP839" s="244"/>
      <c r="AQ839" s="244"/>
    </row>
    <row r="840" spans="1:43" s="48" customFormat="1" ht="22.5" customHeight="1" x14ac:dyDescent="0.25">
      <c r="A840" s="245">
        <v>1</v>
      </c>
      <c r="B840" s="246" t="s">
        <v>1478</v>
      </c>
      <c r="C840" s="247">
        <f t="shared" si="165"/>
        <v>3670896.62</v>
      </c>
      <c r="D840" s="247">
        <f t="shared" ref="D840:D841" si="178">SUM(E840:I840)</f>
        <v>223376.58</v>
      </c>
      <c r="E840" s="247">
        <v>0</v>
      </c>
      <c r="F840" s="247">
        <v>0</v>
      </c>
      <c r="G840" s="247">
        <v>0</v>
      </c>
      <c r="H840" s="247">
        <v>0</v>
      </c>
      <c r="I840" s="247">
        <v>223376.58</v>
      </c>
      <c r="J840" s="249">
        <v>0</v>
      </c>
      <c r="K840" s="247">
        <v>0</v>
      </c>
      <c r="L840" s="247">
        <v>3289787.7</v>
      </c>
      <c r="M840" s="247">
        <v>0</v>
      </c>
      <c r="N840" s="247">
        <v>0</v>
      </c>
      <c r="O840" s="247">
        <v>0</v>
      </c>
      <c r="P840" s="247">
        <v>157732.34</v>
      </c>
      <c r="Q840" s="247">
        <v>0</v>
      </c>
      <c r="R840" s="247">
        <v>0</v>
      </c>
      <c r="S840" s="247">
        <v>0</v>
      </c>
      <c r="T840" s="247">
        <v>0</v>
      </c>
      <c r="U840" s="250"/>
      <c r="V840" s="250"/>
      <c r="W840" s="250"/>
      <c r="X840" s="250"/>
      <c r="Y840" s="250"/>
      <c r="Z840" s="250"/>
      <c r="AA840" s="250"/>
      <c r="AB840" s="250"/>
      <c r="AC840" s="250"/>
      <c r="AD840" s="250"/>
      <c r="AE840" s="250"/>
      <c r="AF840" s="250"/>
      <c r="AG840" s="250"/>
      <c r="AH840" s="250"/>
      <c r="AI840" s="250"/>
      <c r="AJ840" s="250"/>
      <c r="AK840" s="250"/>
      <c r="AL840" s="250"/>
      <c r="AM840" s="250"/>
      <c r="AN840" s="250"/>
      <c r="AO840" s="250"/>
      <c r="AP840" s="250"/>
      <c r="AQ840" s="250"/>
    </row>
    <row r="841" spans="1:43" s="48" customFormat="1" ht="22.5" customHeight="1" x14ac:dyDescent="0.25">
      <c r="A841" s="245">
        <v>2</v>
      </c>
      <c r="B841" s="246" t="s">
        <v>1479</v>
      </c>
      <c r="C841" s="247">
        <f t="shared" si="165"/>
        <v>3538933.8299999996</v>
      </c>
      <c r="D841" s="247">
        <f t="shared" si="178"/>
        <v>200103.21</v>
      </c>
      <c r="E841" s="247">
        <v>0</v>
      </c>
      <c r="F841" s="247">
        <v>0</v>
      </c>
      <c r="G841" s="247">
        <v>0</v>
      </c>
      <c r="H841" s="247">
        <v>0</v>
      </c>
      <c r="I841" s="247">
        <v>200103.21</v>
      </c>
      <c r="J841" s="249">
        <v>0</v>
      </c>
      <c r="K841" s="247">
        <v>0</v>
      </c>
      <c r="L841" s="247">
        <v>3180925.57</v>
      </c>
      <c r="M841" s="247">
        <v>0</v>
      </c>
      <c r="N841" s="247">
        <v>0</v>
      </c>
      <c r="O841" s="247">
        <v>0</v>
      </c>
      <c r="P841" s="247">
        <v>157905.04999999999</v>
      </c>
      <c r="Q841" s="247">
        <v>0</v>
      </c>
      <c r="R841" s="247">
        <v>0</v>
      </c>
      <c r="S841" s="247">
        <v>0</v>
      </c>
      <c r="T841" s="247">
        <v>0</v>
      </c>
      <c r="U841" s="250"/>
      <c r="V841" s="250"/>
      <c r="W841" s="250"/>
      <c r="X841" s="250"/>
      <c r="Y841" s="250"/>
      <c r="Z841" s="250"/>
      <c r="AA841" s="250"/>
      <c r="AB841" s="250"/>
      <c r="AC841" s="250"/>
      <c r="AD841" s="250"/>
      <c r="AE841" s="250"/>
      <c r="AF841" s="250"/>
      <c r="AG841" s="250"/>
      <c r="AH841" s="250"/>
      <c r="AI841" s="250"/>
      <c r="AJ841" s="250"/>
      <c r="AK841" s="250"/>
      <c r="AL841" s="250"/>
      <c r="AM841" s="250"/>
      <c r="AN841" s="250"/>
      <c r="AO841" s="250"/>
      <c r="AP841" s="250"/>
      <c r="AQ841" s="250"/>
    </row>
    <row r="842" spans="1:43" s="33" customFormat="1" ht="27.75" customHeight="1" x14ac:dyDescent="0.25">
      <c r="A842" s="342" t="s">
        <v>833</v>
      </c>
      <c r="B842" s="342"/>
      <c r="C842" s="281"/>
      <c r="D842" s="281"/>
      <c r="E842" s="281"/>
      <c r="F842" s="281"/>
      <c r="G842" s="281"/>
      <c r="H842" s="281"/>
      <c r="I842" s="281"/>
      <c r="J842" s="282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3"/>
      <c r="V842" s="283"/>
      <c r="W842" s="283"/>
      <c r="X842" s="283"/>
      <c r="Y842" s="283"/>
      <c r="Z842" s="283"/>
      <c r="AA842" s="283"/>
      <c r="AB842" s="283"/>
      <c r="AC842" s="283"/>
      <c r="AD842" s="284"/>
      <c r="AE842" s="284"/>
      <c r="AF842" s="284"/>
      <c r="AG842" s="284"/>
      <c r="AH842" s="284"/>
      <c r="AI842" s="284"/>
      <c r="AJ842" s="284"/>
      <c r="AK842" s="284"/>
      <c r="AL842" s="284"/>
      <c r="AM842" s="284"/>
      <c r="AN842" s="284"/>
      <c r="AO842" s="284"/>
      <c r="AP842" s="284"/>
      <c r="AQ842" s="284"/>
    </row>
    <row r="843" spans="1:43" s="40" customFormat="1" ht="22.5" customHeight="1" x14ac:dyDescent="0.25">
      <c r="A843" s="344" t="s">
        <v>493</v>
      </c>
      <c r="B843" s="344"/>
      <c r="C843" s="242">
        <f t="shared" ref="C843:T843" si="179">C844+C949+C960+C980+C982+C985+C991+C993+C1004+C1009+C1018+C1021+C1032+C1034+C1042+C1045+C1047+C956+C964+C1006+C1067+C1049+C1053+C1061+C1073</f>
        <v>893616396.59500015</v>
      </c>
      <c r="D843" s="242">
        <f t="shared" si="179"/>
        <v>238564616.03400004</v>
      </c>
      <c r="E843" s="242">
        <f t="shared" si="179"/>
        <v>64499634.310000017</v>
      </c>
      <c r="F843" s="242">
        <f t="shared" si="179"/>
        <v>106098074.59</v>
      </c>
      <c r="G843" s="242">
        <f t="shared" si="179"/>
        <v>34565862.689999998</v>
      </c>
      <c r="H843" s="242">
        <f t="shared" si="179"/>
        <v>18513377.248000003</v>
      </c>
      <c r="I843" s="242">
        <f t="shared" si="179"/>
        <v>14887667.196</v>
      </c>
      <c r="J843" s="243">
        <f t="shared" si="179"/>
        <v>29</v>
      </c>
      <c r="K843" s="242">
        <f t="shared" si="179"/>
        <v>98546657.260000005</v>
      </c>
      <c r="L843" s="242">
        <f t="shared" si="179"/>
        <v>241666873.447</v>
      </c>
      <c r="M843" s="242">
        <f t="shared" si="179"/>
        <v>154419.18</v>
      </c>
      <c r="N843" s="242">
        <f t="shared" si="179"/>
        <v>172583730.46400005</v>
      </c>
      <c r="O843" s="242">
        <f t="shared" si="179"/>
        <v>2100000</v>
      </c>
      <c r="P843" s="242">
        <f t="shared" si="179"/>
        <v>32736262.079999998</v>
      </c>
      <c r="Q843" s="242">
        <f t="shared" si="179"/>
        <v>0</v>
      </c>
      <c r="R843" s="242">
        <f t="shared" si="179"/>
        <v>0</v>
      </c>
      <c r="S843" s="242">
        <f t="shared" si="179"/>
        <v>107093838.12999998</v>
      </c>
      <c r="T843" s="242">
        <f t="shared" si="179"/>
        <v>170000</v>
      </c>
      <c r="U843" s="244"/>
      <c r="V843" s="244"/>
      <c r="W843" s="244"/>
      <c r="X843" s="244"/>
      <c r="Y843" s="244"/>
      <c r="Z843" s="244"/>
      <c r="AA843" s="244"/>
      <c r="AB843" s="244"/>
      <c r="AC843" s="244"/>
      <c r="AD843" s="244"/>
      <c r="AE843" s="244"/>
      <c r="AF843" s="244"/>
      <c r="AG843" s="244"/>
      <c r="AH843" s="244"/>
      <c r="AI843" s="244"/>
      <c r="AJ843" s="244"/>
      <c r="AK843" s="244"/>
      <c r="AL843" s="244"/>
      <c r="AM843" s="244"/>
      <c r="AN843" s="244"/>
      <c r="AO843" s="244"/>
      <c r="AP843" s="244"/>
      <c r="AQ843" s="244"/>
    </row>
    <row r="844" spans="1:43" s="40" customFormat="1" ht="22.5" customHeight="1" x14ac:dyDescent="0.25">
      <c r="A844" s="344" t="s">
        <v>494</v>
      </c>
      <c r="B844" s="344"/>
      <c r="C844" s="242">
        <f t="shared" ref="C844:T844" si="180">SUM(C845:C948)</f>
        <v>557006254.52200031</v>
      </c>
      <c r="D844" s="242">
        <f t="shared" si="180"/>
        <v>128542054.26999997</v>
      </c>
      <c r="E844" s="242">
        <f t="shared" si="180"/>
        <v>39552272.280000009</v>
      </c>
      <c r="F844" s="242">
        <f t="shared" si="180"/>
        <v>55276275.149999999</v>
      </c>
      <c r="G844" s="242">
        <f t="shared" si="180"/>
        <v>17104777.720000003</v>
      </c>
      <c r="H844" s="242">
        <f t="shared" si="180"/>
        <v>9390934.6400000006</v>
      </c>
      <c r="I844" s="242">
        <f t="shared" si="180"/>
        <v>7217794.4800000004</v>
      </c>
      <c r="J844" s="243">
        <f t="shared" si="180"/>
        <v>29</v>
      </c>
      <c r="K844" s="242">
        <f t="shared" si="180"/>
        <v>98546657.260000005</v>
      </c>
      <c r="L844" s="242">
        <f t="shared" si="180"/>
        <v>100018081.057</v>
      </c>
      <c r="M844" s="242">
        <f t="shared" si="180"/>
        <v>0</v>
      </c>
      <c r="N844" s="242">
        <f t="shared" si="180"/>
        <v>130385384.03500003</v>
      </c>
      <c r="O844" s="242">
        <f t="shared" si="180"/>
        <v>1500000</v>
      </c>
      <c r="P844" s="242">
        <f t="shared" si="180"/>
        <v>23468096.749999996</v>
      </c>
      <c r="Q844" s="242">
        <f t="shared" si="180"/>
        <v>0</v>
      </c>
      <c r="R844" s="242">
        <f t="shared" si="180"/>
        <v>0</v>
      </c>
      <c r="S844" s="242">
        <f t="shared" si="180"/>
        <v>74545981.149999991</v>
      </c>
      <c r="T844" s="242">
        <f t="shared" si="180"/>
        <v>0</v>
      </c>
      <c r="U844" s="244"/>
      <c r="V844" s="244"/>
      <c r="W844" s="244"/>
      <c r="X844" s="244"/>
      <c r="Y844" s="244"/>
      <c r="Z844" s="244"/>
      <c r="AA844" s="244"/>
      <c r="AB844" s="244"/>
      <c r="AC844" s="244"/>
      <c r="AD844" s="244"/>
      <c r="AE844" s="244"/>
      <c r="AF844" s="244"/>
      <c r="AG844" s="244"/>
      <c r="AH844" s="244"/>
      <c r="AI844" s="244"/>
      <c r="AJ844" s="244"/>
      <c r="AK844" s="244"/>
      <c r="AL844" s="244"/>
      <c r="AM844" s="244"/>
      <c r="AN844" s="244"/>
      <c r="AO844" s="244"/>
      <c r="AP844" s="244"/>
      <c r="AQ844" s="244"/>
    </row>
    <row r="845" spans="1:43" s="48" customFormat="1" ht="22.5" customHeight="1" x14ac:dyDescent="0.25">
      <c r="A845" s="245">
        <v>1</v>
      </c>
      <c r="B845" s="246" t="s">
        <v>1340</v>
      </c>
      <c r="C845" s="247">
        <f t="shared" si="165"/>
        <v>609404.47</v>
      </c>
      <c r="D845" s="247">
        <f t="shared" ref="D845:D908" si="181">SUM(E845:I845)</f>
        <v>609404.47</v>
      </c>
      <c r="E845" s="247">
        <v>0</v>
      </c>
      <c r="F845" s="247">
        <v>609404.47</v>
      </c>
      <c r="G845" s="248">
        <v>0</v>
      </c>
      <c r="H845" s="248">
        <v>0</v>
      </c>
      <c r="I845" s="247">
        <v>0</v>
      </c>
      <c r="J845" s="249">
        <v>0</v>
      </c>
      <c r="K845" s="247">
        <v>0</v>
      </c>
      <c r="L845" s="247">
        <v>0</v>
      </c>
      <c r="M845" s="247">
        <v>0</v>
      </c>
      <c r="N845" s="247">
        <v>0</v>
      </c>
      <c r="O845" s="247">
        <v>0</v>
      </c>
      <c r="P845" s="247">
        <v>0</v>
      </c>
      <c r="Q845" s="247">
        <v>0</v>
      </c>
      <c r="R845" s="247">
        <v>0</v>
      </c>
      <c r="S845" s="247">
        <v>0</v>
      </c>
      <c r="T845" s="247">
        <v>0</v>
      </c>
      <c r="U845" s="250"/>
      <c r="V845" s="250"/>
      <c r="W845" s="250"/>
      <c r="X845" s="250"/>
      <c r="Y845" s="250"/>
      <c r="Z845" s="250"/>
      <c r="AA845" s="250"/>
      <c r="AB845" s="250"/>
      <c r="AC845" s="250"/>
      <c r="AD845" s="250"/>
      <c r="AE845" s="250"/>
      <c r="AF845" s="250"/>
      <c r="AG845" s="250"/>
      <c r="AH845" s="250"/>
      <c r="AI845" s="250"/>
      <c r="AJ845" s="250"/>
      <c r="AK845" s="250"/>
      <c r="AL845" s="250"/>
      <c r="AM845" s="250"/>
      <c r="AN845" s="250"/>
      <c r="AO845" s="250"/>
      <c r="AP845" s="250"/>
      <c r="AQ845" s="250"/>
    </row>
    <row r="846" spans="1:43" s="48" customFormat="1" ht="22.5" customHeight="1" x14ac:dyDescent="0.25">
      <c r="A846" s="245">
        <v>2</v>
      </c>
      <c r="B846" s="246" t="s">
        <v>834</v>
      </c>
      <c r="C846" s="247">
        <f t="shared" si="165"/>
        <v>507221.32</v>
      </c>
      <c r="D846" s="247">
        <f t="shared" si="181"/>
        <v>507221.32</v>
      </c>
      <c r="E846" s="247">
        <v>0</v>
      </c>
      <c r="F846" s="247">
        <v>0</v>
      </c>
      <c r="G846" s="247">
        <v>0</v>
      </c>
      <c r="H846" s="247">
        <v>507221.32</v>
      </c>
      <c r="I846" s="247">
        <v>0</v>
      </c>
      <c r="J846" s="249">
        <v>0</v>
      </c>
      <c r="K846" s="247">
        <v>0</v>
      </c>
      <c r="L846" s="247">
        <v>0</v>
      </c>
      <c r="M846" s="247">
        <v>0</v>
      </c>
      <c r="N846" s="247">
        <v>0</v>
      </c>
      <c r="O846" s="247">
        <v>0</v>
      </c>
      <c r="P846" s="247">
        <v>0</v>
      </c>
      <c r="Q846" s="247">
        <v>0</v>
      </c>
      <c r="R846" s="247">
        <v>0</v>
      </c>
      <c r="S846" s="247">
        <v>0</v>
      </c>
      <c r="T846" s="247">
        <v>0</v>
      </c>
      <c r="U846" s="250"/>
      <c r="V846" s="250"/>
      <c r="W846" s="250"/>
      <c r="X846" s="250"/>
      <c r="Y846" s="250"/>
      <c r="Z846" s="250"/>
      <c r="AA846" s="250"/>
      <c r="AB846" s="250"/>
      <c r="AC846" s="250"/>
      <c r="AD846" s="250"/>
      <c r="AE846" s="250"/>
      <c r="AF846" s="250"/>
      <c r="AG846" s="250"/>
      <c r="AH846" s="250"/>
      <c r="AI846" s="250"/>
      <c r="AJ846" s="250"/>
      <c r="AK846" s="250"/>
      <c r="AL846" s="250"/>
      <c r="AM846" s="250"/>
      <c r="AN846" s="250"/>
      <c r="AO846" s="250"/>
      <c r="AP846" s="250"/>
      <c r="AQ846" s="250"/>
    </row>
    <row r="847" spans="1:43" s="48" customFormat="1" ht="22.5" customHeight="1" x14ac:dyDescent="0.25">
      <c r="A847" s="245">
        <v>3</v>
      </c>
      <c r="B847" s="246" t="s">
        <v>1480</v>
      </c>
      <c r="C847" s="247">
        <f t="shared" si="165"/>
        <v>4020068.7050000001</v>
      </c>
      <c r="D847" s="247">
        <f t="shared" si="181"/>
        <v>2020866.64</v>
      </c>
      <c r="E847" s="247">
        <v>2020866.64</v>
      </c>
      <c r="F847" s="247">
        <v>0</v>
      </c>
      <c r="G847" s="247">
        <v>0</v>
      </c>
      <c r="H847" s="247">
        <v>0</v>
      </c>
      <c r="I847" s="247">
        <v>0</v>
      </c>
      <c r="J847" s="249">
        <v>0</v>
      </c>
      <c r="K847" s="247">
        <v>0</v>
      </c>
      <c r="L847" s="247">
        <v>0</v>
      </c>
      <c r="M847" s="247">
        <v>0</v>
      </c>
      <c r="N847" s="247">
        <v>1968634.395</v>
      </c>
      <c r="O847" s="247">
        <v>0</v>
      </c>
      <c r="P847" s="247">
        <v>30567.67</v>
      </c>
      <c r="Q847" s="247">
        <v>0</v>
      </c>
      <c r="R847" s="247">
        <v>0</v>
      </c>
      <c r="S847" s="247">
        <v>0</v>
      </c>
      <c r="T847" s="247">
        <v>0</v>
      </c>
      <c r="U847" s="250"/>
      <c r="V847" s="250"/>
      <c r="W847" s="250"/>
      <c r="X847" s="250"/>
      <c r="Y847" s="250"/>
      <c r="Z847" s="250"/>
      <c r="AA847" s="250"/>
      <c r="AB847" s="250"/>
      <c r="AC847" s="250"/>
      <c r="AD847" s="250"/>
      <c r="AE847" s="250"/>
      <c r="AF847" s="250"/>
      <c r="AG847" s="250"/>
      <c r="AH847" s="250"/>
      <c r="AI847" s="250"/>
      <c r="AJ847" s="250"/>
      <c r="AK847" s="250"/>
      <c r="AL847" s="250"/>
      <c r="AM847" s="250"/>
      <c r="AN847" s="250"/>
      <c r="AO847" s="250"/>
      <c r="AP847" s="250"/>
      <c r="AQ847" s="250"/>
    </row>
    <row r="848" spans="1:43" s="48" customFormat="1" ht="22.5" customHeight="1" x14ac:dyDescent="0.25">
      <c r="A848" s="245">
        <v>4</v>
      </c>
      <c r="B848" s="246" t="s">
        <v>1481</v>
      </c>
      <c r="C848" s="247">
        <f t="shared" si="165"/>
        <v>5608405.9700000007</v>
      </c>
      <c r="D848" s="247">
        <f t="shared" si="181"/>
        <v>0</v>
      </c>
      <c r="E848" s="247">
        <v>0</v>
      </c>
      <c r="F848" s="247">
        <v>0</v>
      </c>
      <c r="G848" s="247">
        <v>0</v>
      </c>
      <c r="H848" s="247">
        <v>0</v>
      </c>
      <c r="I848" s="247">
        <v>0</v>
      </c>
      <c r="J848" s="249">
        <v>0</v>
      </c>
      <c r="K848" s="247">
        <v>0</v>
      </c>
      <c r="L848" s="247">
        <v>0</v>
      </c>
      <c r="M848" s="247">
        <v>0</v>
      </c>
      <c r="N848" s="247">
        <v>5362639.57</v>
      </c>
      <c r="O848" s="247">
        <v>0</v>
      </c>
      <c r="P848" s="247">
        <v>245766.39999999999</v>
      </c>
      <c r="Q848" s="247">
        <v>0</v>
      </c>
      <c r="R848" s="247">
        <v>0</v>
      </c>
      <c r="S848" s="247">
        <v>0</v>
      </c>
      <c r="T848" s="247">
        <v>0</v>
      </c>
      <c r="U848" s="250"/>
      <c r="V848" s="250"/>
      <c r="W848" s="250"/>
      <c r="X848" s="250"/>
      <c r="Y848" s="250"/>
      <c r="Z848" s="250"/>
      <c r="AA848" s="250"/>
      <c r="AB848" s="250"/>
      <c r="AC848" s="250"/>
      <c r="AD848" s="250"/>
      <c r="AE848" s="250"/>
      <c r="AF848" s="250"/>
      <c r="AG848" s="250"/>
      <c r="AH848" s="250"/>
      <c r="AI848" s="250"/>
      <c r="AJ848" s="250"/>
      <c r="AK848" s="250"/>
      <c r="AL848" s="250"/>
      <c r="AM848" s="250"/>
      <c r="AN848" s="250"/>
      <c r="AO848" s="250"/>
      <c r="AP848" s="250"/>
      <c r="AQ848" s="250"/>
    </row>
    <row r="849" spans="1:43" s="48" customFormat="1" ht="22.5" customHeight="1" x14ac:dyDescent="0.25">
      <c r="A849" s="245">
        <v>5</v>
      </c>
      <c r="B849" s="246" t="s">
        <v>503</v>
      </c>
      <c r="C849" s="247">
        <f t="shared" si="165"/>
        <v>5162494.21</v>
      </c>
      <c r="D849" s="247">
        <f t="shared" si="181"/>
        <v>5162494.21</v>
      </c>
      <c r="E849" s="247">
        <v>0</v>
      </c>
      <c r="F849" s="247">
        <v>5162494.21</v>
      </c>
      <c r="G849" s="247">
        <v>0</v>
      </c>
      <c r="H849" s="247">
        <v>0</v>
      </c>
      <c r="I849" s="247">
        <v>0</v>
      </c>
      <c r="J849" s="249">
        <v>0</v>
      </c>
      <c r="K849" s="247">
        <v>0</v>
      </c>
      <c r="L849" s="247">
        <v>0</v>
      </c>
      <c r="M849" s="247">
        <v>0</v>
      </c>
      <c r="N849" s="247">
        <v>0</v>
      </c>
      <c r="O849" s="247">
        <v>0</v>
      </c>
      <c r="P849" s="247">
        <v>0</v>
      </c>
      <c r="Q849" s="247">
        <v>0</v>
      </c>
      <c r="R849" s="247">
        <v>0</v>
      </c>
      <c r="S849" s="247">
        <v>0</v>
      </c>
      <c r="T849" s="247">
        <v>0</v>
      </c>
      <c r="U849" s="250"/>
      <c r="V849" s="250"/>
      <c r="W849" s="250"/>
      <c r="X849" s="250"/>
      <c r="Y849" s="250"/>
      <c r="Z849" s="250"/>
      <c r="AA849" s="250"/>
      <c r="AB849" s="250"/>
      <c r="AC849" s="250"/>
      <c r="AD849" s="250"/>
      <c r="AE849" s="250"/>
      <c r="AF849" s="250"/>
      <c r="AG849" s="250"/>
      <c r="AH849" s="250"/>
      <c r="AI849" s="250"/>
      <c r="AJ849" s="250"/>
      <c r="AK849" s="250"/>
      <c r="AL849" s="250"/>
      <c r="AM849" s="250"/>
      <c r="AN849" s="250"/>
      <c r="AO849" s="250"/>
      <c r="AP849" s="250"/>
      <c r="AQ849" s="250"/>
    </row>
    <row r="850" spans="1:43" s="48" customFormat="1" ht="22.5" customHeight="1" x14ac:dyDescent="0.25">
      <c r="A850" s="245">
        <v>6</v>
      </c>
      <c r="B850" s="246" t="s">
        <v>1482</v>
      </c>
      <c r="C850" s="247">
        <f t="shared" si="165"/>
        <v>10719564.350000001</v>
      </c>
      <c r="D850" s="247">
        <f t="shared" si="181"/>
        <v>0</v>
      </c>
      <c r="E850" s="247">
        <v>0</v>
      </c>
      <c r="F850" s="247">
        <v>0</v>
      </c>
      <c r="G850" s="247">
        <v>0</v>
      </c>
      <c r="H850" s="247">
        <v>0</v>
      </c>
      <c r="I850" s="247">
        <v>0</v>
      </c>
      <c r="J850" s="249">
        <v>0</v>
      </c>
      <c r="K850" s="247">
        <v>0</v>
      </c>
      <c r="L850" s="247">
        <v>10422274.550000001</v>
      </c>
      <c r="M850" s="247">
        <v>0</v>
      </c>
      <c r="N850" s="247">
        <v>0</v>
      </c>
      <c r="O850" s="247">
        <v>0</v>
      </c>
      <c r="P850" s="247">
        <v>297289.8</v>
      </c>
      <c r="Q850" s="247">
        <v>0</v>
      </c>
      <c r="R850" s="247">
        <v>0</v>
      </c>
      <c r="S850" s="247">
        <v>0</v>
      </c>
      <c r="T850" s="247">
        <v>0</v>
      </c>
      <c r="U850" s="250"/>
      <c r="V850" s="250"/>
      <c r="W850" s="250"/>
      <c r="X850" s="250"/>
      <c r="Y850" s="250"/>
      <c r="Z850" s="250"/>
      <c r="AA850" s="250"/>
      <c r="AB850" s="250"/>
      <c r="AC850" s="250"/>
      <c r="AD850" s="250"/>
      <c r="AE850" s="250"/>
      <c r="AF850" s="250"/>
      <c r="AG850" s="250"/>
      <c r="AH850" s="250"/>
      <c r="AI850" s="250"/>
      <c r="AJ850" s="250"/>
      <c r="AK850" s="250"/>
      <c r="AL850" s="250"/>
      <c r="AM850" s="250"/>
      <c r="AN850" s="250"/>
      <c r="AO850" s="250"/>
      <c r="AP850" s="250"/>
      <c r="AQ850" s="250"/>
    </row>
    <row r="851" spans="1:43" s="48" customFormat="1" ht="22.5" customHeight="1" x14ac:dyDescent="0.25">
      <c r="A851" s="245">
        <v>7</v>
      </c>
      <c r="B851" s="246" t="s">
        <v>505</v>
      </c>
      <c r="C851" s="247">
        <f t="shared" ref="C851:C914" si="182">D851+K851+L851+M851+N851+O851+P851+Q851+R851+S851+T851</f>
        <v>5916708.8200000003</v>
      </c>
      <c r="D851" s="247">
        <f t="shared" si="181"/>
        <v>0</v>
      </c>
      <c r="E851" s="247">
        <v>0</v>
      </c>
      <c r="F851" s="247">
        <v>0</v>
      </c>
      <c r="G851" s="247">
        <v>0</v>
      </c>
      <c r="H851" s="247">
        <v>0</v>
      </c>
      <c r="I851" s="247">
        <v>0</v>
      </c>
      <c r="J851" s="249">
        <v>2</v>
      </c>
      <c r="K851" s="247">
        <v>5916708.8200000003</v>
      </c>
      <c r="L851" s="247">
        <v>0</v>
      </c>
      <c r="M851" s="247">
        <v>0</v>
      </c>
      <c r="N851" s="247">
        <v>0</v>
      </c>
      <c r="O851" s="247">
        <v>0</v>
      </c>
      <c r="P851" s="247">
        <v>0</v>
      </c>
      <c r="Q851" s="247">
        <v>0</v>
      </c>
      <c r="R851" s="247">
        <v>0</v>
      </c>
      <c r="S851" s="247">
        <v>0</v>
      </c>
      <c r="T851" s="247">
        <v>0</v>
      </c>
      <c r="U851" s="250"/>
      <c r="V851" s="250"/>
      <c r="W851" s="250"/>
      <c r="X851" s="250"/>
      <c r="Y851" s="250"/>
      <c r="Z851" s="250"/>
      <c r="AA851" s="250"/>
      <c r="AB851" s="250"/>
      <c r="AC851" s="250"/>
      <c r="AD851" s="250"/>
      <c r="AE851" s="250"/>
      <c r="AF851" s="250"/>
      <c r="AG851" s="250"/>
      <c r="AH851" s="250"/>
      <c r="AI851" s="250"/>
      <c r="AJ851" s="250"/>
      <c r="AK851" s="250"/>
      <c r="AL851" s="250"/>
      <c r="AM851" s="250"/>
      <c r="AN851" s="250"/>
      <c r="AO851" s="250"/>
      <c r="AP851" s="250"/>
      <c r="AQ851" s="250"/>
    </row>
    <row r="852" spans="1:43" s="48" customFormat="1" ht="22.5" customHeight="1" x14ac:dyDescent="0.25">
      <c r="A852" s="245">
        <v>8</v>
      </c>
      <c r="B852" s="246" t="s">
        <v>837</v>
      </c>
      <c r="C852" s="247">
        <f t="shared" si="182"/>
        <v>414391.2</v>
      </c>
      <c r="D852" s="247">
        <f t="shared" si="181"/>
        <v>414391.2</v>
      </c>
      <c r="E852" s="247">
        <v>0</v>
      </c>
      <c r="F852" s="247">
        <v>0</v>
      </c>
      <c r="G852" s="247">
        <v>0</v>
      </c>
      <c r="H852" s="247">
        <v>414391.2</v>
      </c>
      <c r="I852" s="247">
        <v>0</v>
      </c>
      <c r="J852" s="249">
        <v>0</v>
      </c>
      <c r="K852" s="247">
        <v>0</v>
      </c>
      <c r="L852" s="247">
        <v>0</v>
      </c>
      <c r="M852" s="247">
        <v>0</v>
      </c>
      <c r="N852" s="247">
        <v>0</v>
      </c>
      <c r="O852" s="247">
        <v>0</v>
      </c>
      <c r="P852" s="247">
        <v>0</v>
      </c>
      <c r="Q852" s="247">
        <v>0</v>
      </c>
      <c r="R852" s="247">
        <v>0</v>
      </c>
      <c r="S852" s="247">
        <v>0</v>
      </c>
      <c r="T852" s="247">
        <v>0</v>
      </c>
      <c r="U852" s="250"/>
      <c r="V852" s="250"/>
      <c r="W852" s="250"/>
      <c r="X852" s="250"/>
      <c r="Y852" s="250"/>
      <c r="Z852" s="250"/>
      <c r="AA852" s="250"/>
      <c r="AB852" s="250"/>
      <c r="AC852" s="250"/>
      <c r="AD852" s="250"/>
      <c r="AE852" s="250"/>
      <c r="AF852" s="250"/>
      <c r="AG852" s="250"/>
      <c r="AH852" s="250"/>
      <c r="AI852" s="250"/>
      <c r="AJ852" s="250"/>
      <c r="AK852" s="250"/>
      <c r="AL852" s="250"/>
      <c r="AM852" s="250"/>
      <c r="AN852" s="250"/>
      <c r="AO852" s="250"/>
      <c r="AP852" s="250"/>
      <c r="AQ852" s="250"/>
    </row>
    <row r="853" spans="1:43" s="48" customFormat="1" ht="21" customHeight="1" x14ac:dyDescent="0.25">
      <c r="A853" s="245">
        <v>9</v>
      </c>
      <c r="B853" s="246" t="s">
        <v>1483</v>
      </c>
      <c r="C853" s="247">
        <f t="shared" si="182"/>
        <v>11245873.439999999</v>
      </c>
      <c r="D853" s="247">
        <f t="shared" si="181"/>
        <v>0</v>
      </c>
      <c r="E853" s="247">
        <v>0</v>
      </c>
      <c r="F853" s="247">
        <v>0</v>
      </c>
      <c r="G853" s="247">
        <v>0</v>
      </c>
      <c r="H853" s="247">
        <v>0</v>
      </c>
      <c r="I853" s="247">
        <v>0</v>
      </c>
      <c r="J853" s="249">
        <v>0</v>
      </c>
      <c r="K853" s="247">
        <v>0</v>
      </c>
      <c r="L853" s="247">
        <v>0</v>
      </c>
      <c r="M853" s="247">
        <v>0</v>
      </c>
      <c r="N853" s="247">
        <v>10981757.09</v>
      </c>
      <c r="O853" s="247">
        <v>0</v>
      </c>
      <c r="P853" s="247">
        <v>264116.34999999998</v>
      </c>
      <c r="Q853" s="247">
        <v>0</v>
      </c>
      <c r="R853" s="247">
        <v>0</v>
      </c>
      <c r="S853" s="247">
        <v>0</v>
      </c>
      <c r="T853" s="247">
        <v>0</v>
      </c>
      <c r="U853" s="250"/>
      <c r="V853" s="250"/>
      <c r="W853" s="250"/>
      <c r="X853" s="250"/>
      <c r="Y853" s="250"/>
      <c r="Z853" s="250"/>
      <c r="AA853" s="250"/>
      <c r="AB853" s="250"/>
      <c r="AC853" s="250"/>
      <c r="AD853" s="250"/>
      <c r="AE853" s="250"/>
      <c r="AF853" s="250"/>
      <c r="AG853" s="250"/>
      <c r="AH853" s="250"/>
      <c r="AI853" s="250"/>
      <c r="AJ853" s="250"/>
      <c r="AK853" s="250"/>
      <c r="AL853" s="250"/>
      <c r="AM853" s="250"/>
      <c r="AN853" s="250"/>
      <c r="AO853" s="250"/>
      <c r="AP853" s="250"/>
      <c r="AQ853" s="250"/>
    </row>
    <row r="854" spans="1:43" s="48" customFormat="1" ht="22.5" customHeight="1" x14ac:dyDescent="0.25">
      <c r="A854" s="245">
        <v>10</v>
      </c>
      <c r="B854" s="246" t="s">
        <v>839</v>
      </c>
      <c r="C854" s="247">
        <f t="shared" si="182"/>
        <v>278135.14</v>
      </c>
      <c r="D854" s="247">
        <f t="shared" si="181"/>
        <v>278135.14</v>
      </c>
      <c r="E854" s="247">
        <v>0</v>
      </c>
      <c r="F854" s="247">
        <v>0</v>
      </c>
      <c r="G854" s="247">
        <v>0</v>
      </c>
      <c r="H854" s="247">
        <v>278135.14</v>
      </c>
      <c r="I854" s="247">
        <v>0</v>
      </c>
      <c r="J854" s="249">
        <v>0</v>
      </c>
      <c r="K854" s="247">
        <v>0</v>
      </c>
      <c r="L854" s="247">
        <v>0</v>
      </c>
      <c r="M854" s="247">
        <v>0</v>
      </c>
      <c r="N854" s="247">
        <v>0</v>
      </c>
      <c r="O854" s="247">
        <v>0</v>
      </c>
      <c r="P854" s="247">
        <v>0</v>
      </c>
      <c r="Q854" s="247">
        <v>0</v>
      </c>
      <c r="R854" s="247">
        <v>0</v>
      </c>
      <c r="S854" s="247">
        <v>0</v>
      </c>
      <c r="T854" s="247">
        <v>0</v>
      </c>
      <c r="U854" s="250"/>
      <c r="V854" s="250"/>
      <c r="W854" s="250"/>
      <c r="X854" s="250"/>
      <c r="Y854" s="250"/>
      <c r="Z854" s="250"/>
      <c r="AA854" s="250"/>
      <c r="AB854" s="250"/>
      <c r="AC854" s="250"/>
      <c r="AD854" s="250"/>
      <c r="AE854" s="250"/>
      <c r="AF854" s="250"/>
      <c r="AG854" s="250"/>
      <c r="AH854" s="250"/>
      <c r="AI854" s="250"/>
      <c r="AJ854" s="250"/>
      <c r="AK854" s="250"/>
      <c r="AL854" s="250"/>
      <c r="AM854" s="250"/>
      <c r="AN854" s="250"/>
      <c r="AO854" s="250"/>
      <c r="AP854" s="250"/>
      <c r="AQ854" s="250"/>
    </row>
    <row r="855" spans="1:43" s="48" customFormat="1" ht="22.5" customHeight="1" x14ac:dyDescent="0.25">
      <c r="A855" s="245">
        <v>11</v>
      </c>
      <c r="B855" s="246" t="s">
        <v>507</v>
      </c>
      <c r="C855" s="247">
        <f t="shared" si="182"/>
        <v>7005996.7300000004</v>
      </c>
      <c r="D855" s="247">
        <f t="shared" si="181"/>
        <v>0</v>
      </c>
      <c r="E855" s="247">
        <v>0</v>
      </c>
      <c r="F855" s="247">
        <v>0</v>
      </c>
      <c r="G855" s="247">
        <v>0</v>
      </c>
      <c r="H855" s="247">
        <v>0</v>
      </c>
      <c r="I855" s="247">
        <v>0</v>
      </c>
      <c r="J855" s="249">
        <v>0</v>
      </c>
      <c r="K855" s="247">
        <v>0</v>
      </c>
      <c r="L855" s="247">
        <v>0</v>
      </c>
      <c r="M855" s="247">
        <v>0</v>
      </c>
      <c r="N855" s="247">
        <v>0</v>
      </c>
      <c r="O855" s="247">
        <v>0</v>
      </c>
      <c r="P855" s="247">
        <v>0</v>
      </c>
      <c r="Q855" s="247">
        <v>0</v>
      </c>
      <c r="R855" s="247">
        <v>0</v>
      </c>
      <c r="S855" s="247">
        <v>7005996.7300000004</v>
      </c>
      <c r="T855" s="247">
        <v>0</v>
      </c>
      <c r="U855" s="250"/>
      <c r="V855" s="250"/>
      <c r="W855" s="250"/>
      <c r="X855" s="250"/>
      <c r="Y855" s="250"/>
      <c r="Z855" s="250"/>
      <c r="AA855" s="250"/>
      <c r="AB855" s="250"/>
      <c r="AC855" s="250"/>
      <c r="AD855" s="250"/>
      <c r="AE855" s="250"/>
      <c r="AF855" s="250"/>
      <c r="AG855" s="250"/>
      <c r="AH855" s="250"/>
      <c r="AI855" s="250"/>
      <c r="AJ855" s="250"/>
      <c r="AK855" s="250"/>
      <c r="AL855" s="250"/>
      <c r="AM855" s="250"/>
      <c r="AN855" s="250"/>
      <c r="AO855" s="250"/>
      <c r="AP855" s="250"/>
      <c r="AQ855" s="250"/>
    </row>
    <row r="856" spans="1:43" s="48" customFormat="1" ht="22.5" customHeight="1" x14ac:dyDescent="0.25">
      <c r="A856" s="245">
        <v>12</v>
      </c>
      <c r="B856" s="246" t="s">
        <v>840</v>
      </c>
      <c r="C856" s="247">
        <f t="shared" si="182"/>
        <v>1490334.46</v>
      </c>
      <c r="D856" s="247">
        <f t="shared" si="181"/>
        <v>0</v>
      </c>
      <c r="E856" s="247">
        <v>0</v>
      </c>
      <c r="F856" s="247">
        <v>0</v>
      </c>
      <c r="G856" s="247">
        <v>0</v>
      </c>
      <c r="H856" s="247">
        <v>0</v>
      </c>
      <c r="I856" s="247">
        <v>0</v>
      </c>
      <c r="J856" s="249">
        <v>0</v>
      </c>
      <c r="K856" s="247">
        <v>0</v>
      </c>
      <c r="L856" s="247">
        <v>1490334.46</v>
      </c>
      <c r="M856" s="247">
        <v>0</v>
      </c>
      <c r="N856" s="247">
        <v>0</v>
      </c>
      <c r="O856" s="247">
        <v>0</v>
      </c>
      <c r="P856" s="247">
        <v>0</v>
      </c>
      <c r="Q856" s="247">
        <v>0</v>
      </c>
      <c r="R856" s="247">
        <v>0</v>
      </c>
      <c r="S856" s="247">
        <v>0</v>
      </c>
      <c r="T856" s="247">
        <v>0</v>
      </c>
      <c r="U856" s="250"/>
      <c r="V856" s="250"/>
      <c r="W856" s="250"/>
      <c r="X856" s="250"/>
      <c r="Y856" s="250"/>
      <c r="Z856" s="250"/>
      <c r="AA856" s="250"/>
      <c r="AB856" s="250"/>
      <c r="AC856" s="250"/>
      <c r="AD856" s="250"/>
      <c r="AE856" s="250"/>
      <c r="AF856" s="250"/>
      <c r="AG856" s="250"/>
      <c r="AH856" s="250"/>
      <c r="AI856" s="250"/>
      <c r="AJ856" s="250"/>
      <c r="AK856" s="250"/>
      <c r="AL856" s="250"/>
      <c r="AM856" s="250"/>
      <c r="AN856" s="250"/>
      <c r="AO856" s="250"/>
      <c r="AP856" s="250"/>
      <c r="AQ856" s="250"/>
    </row>
    <row r="857" spans="1:43" s="48" customFormat="1" ht="22.5" customHeight="1" x14ac:dyDescent="0.25">
      <c r="A857" s="245">
        <v>13</v>
      </c>
      <c r="B857" s="246" t="s">
        <v>67</v>
      </c>
      <c r="C857" s="247">
        <f t="shared" si="182"/>
        <v>537403.88</v>
      </c>
      <c r="D857" s="247">
        <f t="shared" si="181"/>
        <v>537403.88</v>
      </c>
      <c r="E857" s="247">
        <v>0</v>
      </c>
      <c r="F857" s="247">
        <v>0</v>
      </c>
      <c r="G857" s="247">
        <v>0</v>
      </c>
      <c r="H857" s="247">
        <v>0</v>
      </c>
      <c r="I857" s="247">
        <v>537403.88</v>
      </c>
      <c r="J857" s="249">
        <v>0</v>
      </c>
      <c r="K857" s="247">
        <v>0</v>
      </c>
      <c r="L857" s="247">
        <v>0</v>
      </c>
      <c r="M857" s="247">
        <v>0</v>
      </c>
      <c r="N857" s="247">
        <v>0</v>
      </c>
      <c r="O857" s="247">
        <v>0</v>
      </c>
      <c r="P857" s="247">
        <v>0</v>
      </c>
      <c r="Q857" s="247">
        <v>0</v>
      </c>
      <c r="R857" s="247">
        <v>0</v>
      </c>
      <c r="S857" s="247">
        <v>0</v>
      </c>
      <c r="T857" s="247">
        <v>0</v>
      </c>
      <c r="U857" s="250"/>
      <c r="V857" s="250"/>
      <c r="W857" s="250"/>
      <c r="X857" s="250"/>
      <c r="Y857" s="250"/>
      <c r="Z857" s="250"/>
      <c r="AA857" s="250"/>
      <c r="AB857" s="250"/>
      <c r="AC857" s="250"/>
      <c r="AD857" s="250"/>
      <c r="AE857" s="250"/>
      <c r="AF857" s="250"/>
      <c r="AG857" s="250"/>
      <c r="AH857" s="250"/>
      <c r="AI857" s="250"/>
      <c r="AJ857" s="250"/>
      <c r="AK857" s="250"/>
      <c r="AL857" s="250"/>
      <c r="AM857" s="250"/>
      <c r="AN857" s="250"/>
      <c r="AO857" s="250"/>
      <c r="AP857" s="250"/>
      <c r="AQ857" s="250"/>
    </row>
    <row r="858" spans="1:43" s="48" customFormat="1" ht="22.5" customHeight="1" x14ac:dyDescent="0.25">
      <c r="A858" s="245">
        <v>14</v>
      </c>
      <c r="B858" s="246" t="s">
        <v>841</v>
      </c>
      <c r="C858" s="247">
        <f t="shared" si="182"/>
        <v>645143.38</v>
      </c>
      <c r="D858" s="247">
        <f t="shared" si="181"/>
        <v>645143.38</v>
      </c>
      <c r="E858" s="247">
        <v>0</v>
      </c>
      <c r="F858" s="247">
        <v>0</v>
      </c>
      <c r="G858" s="247">
        <v>0</v>
      </c>
      <c r="H858" s="247">
        <v>645143.38</v>
      </c>
      <c r="I858" s="247">
        <v>0</v>
      </c>
      <c r="J858" s="249">
        <v>0</v>
      </c>
      <c r="K858" s="247">
        <v>0</v>
      </c>
      <c r="L858" s="247">
        <v>0</v>
      </c>
      <c r="M858" s="247">
        <v>0</v>
      </c>
      <c r="N858" s="247">
        <v>0</v>
      </c>
      <c r="O858" s="247">
        <v>0</v>
      </c>
      <c r="P858" s="247">
        <v>0</v>
      </c>
      <c r="Q858" s="247">
        <v>0</v>
      </c>
      <c r="R858" s="247">
        <v>0</v>
      </c>
      <c r="S858" s="247">
        <v>0</v>
      </c>
      <c r="T858" s="247">
        <v>0</v>
      </c>
      <c r="U858" s="250"/>
      <c r="V858" s="250"/>
      <c r="W858" s="250"/>
      <c r="X858" s="250"/>
      <c r="Y858" s="250"/>
      <c r="Z858" s="250"/>
      <c r="AA858" s="250"/>
      <c r="AB858" s="250"/>
      <c r="AC858" s="250"/>
      <c r="AD858" s="250"/>
      <c r="AE858" s="250"/>
      <c r="AF858" s="250"/>
      <c r="AG858" s="250"/>
      <c r="AH858" s="250"/>
      <c r="AI858" s="250"/>
      <c r="AJ858" s="250"/>
      <c r="AK858" s="250"/>
      <c r="AL858" s="250"/>
      <c r="AM858" s="250"/>
      <c r="AN858" s="250"/>
      <c r="AO858" s="250"/>
      <c r="AP858" s="250"/>
      <c r="AQ858" s="250"/>
    </row>
    <row r="859" spans="1:43" s="48" customFormat="1" ht="22.5" customHeight="1" x14ac:dyDescent="0.25">
      <c r="A859" s="245">
        <v>15</v>
      </c>
      <c r="B859" s="246" t="s">
        <v>1484</v>
      </c>
      <c r="C859" s="247">
        <f t="shared" si="182"/>
        <v>228267.96</v>
      </c>
      <c r="D859" s="247">
        <f t="shared" si="181"/>
        <v>0</v>
      </c>
      <c r="E859" s="247">
        <v>0</v>
      </c>
      <c r="F859" s="247">
        <v>0</v>
      </c>
      <c r="G859" s="247">
        <v>0</v>
      </c>
      <c r="H859" s="247">
        <v>0</v>
      </c>
      <c r="I859" s="247">
        <v>0</v>
      </c>
      <c r="J859" s="249">
        <v>0</v>
      </c>
      <c r="K859" s="247">
        <v>0</v>
      </c>
      <c r="L859" s="247">
        <v>0</v>
      </c>
      <c r="M859" s="247">
        <v>0</v>
      </c>
      <c r="N859" s="247">
        <v>0</v>
      </c>
      <c r="O859" s="247">
        <v>0</v>
      </c>
      <c r="P859" s="247">
        <v>228267.96</v>
      </c>
      <c r="Q859" s="247">
        <v>0</v>
      </c>
      <c r="R859" s="247">
        <v>0</v>
      </c>
      <c r="S859" s="247">
        <v>0</v>
      </c>
      <c r="T859" s="247">
        <v>0</v>
      </c>
      <c r="U859" s="250"/>
      <c r="V859" s="250"/>
      <c r="W859" s="250"/>
      <c r="X859" s="250"/>
      <c r="Y859" s="250"/>
      <c r="Z859" s="250"/>
      <c r="AA859" s="250"/>
      <c r="AB859" s="250"/>
      <c r="AC859" s="250"/>
      <c r="AD859" s="250"/>
      <c r="AE859" s="250"/>
      <c r="AF859" s="250"/>
      <c r="AG859" s="250"/>
      <c r="AH859" s="250"/>
      <c r="AI859" s="250"/>
      <c r="AJ859" s="250"/>
      <c r="AK859" s="250"/>
      <c r="AL859" s="250"/>
      <c r="AM859" s="250"/>
      <c r="AN859" s="250"/>
      <c r="AO859" s="250"/>
      <c r="AP859" s="250"/>
      <c r="AQ859" s="250"/>
    </row>
    <row r="860" spans="1:43" s="48" customFormat="1" ht="22.5" customHeight="1" x14ac:dyDescent="0.25">
      <c r="A860" s="245">
        <v>16</v>
      </c>
      <c r="B860" s="246" t="s">
        <v>69</v>
      </c>
      <c r="C860" s="247">
        <f t="shared" si="182"/>
        <v>674998.18</v>
      </c>
      <c r="D860" s="247">
        <f t="shared" si="181"/>
        <v>0</v>
      </c>
      <c r="E860" s="247">
        <v>0</v>
      </c>
      <c r="F860" s="247">
        <v>0</v>
      </c>
      <c r="G860" s="247">
        <v>0</v>
      </c>
      <c r="H860" s="247">
        <v>0</v>
      </c>
      <c r="I860" s="247">
        <v>0</v>
      </c>
      <c r="J860" s="249">
        <v>0</v>
      </c>
      <c r="K860" s="247">
        <v>0</v>
      </c>
      <c r="L860" s="247">
        <v>674998.18</v>
      </c>
      <c r="M860" s="247">
        <v>0</v>
      </c>
      <c r="N860" s="247">
        <v>0</v>
      </c>
      <c r="O860" s="247">
        <v>0</v>
      </c>
      <c r="P860" s="247">
        <v>0</v>
      </c>
      <c r="Q860" s="247">
        <v>0</v>
      </c>
      <c r="R860" s="247">
        <v>0</v>
      </c>
      <c r="S860" s="247">
        <v>0</v>
      </c>
      <c r="T860" s="247">
        <v>0</v>
      </c>
      <c r="U860" s="250"/>
      <c r="V860" s="250"/>
      <c r="W860" s="250"/>
      <c r="X860" s="250"/>
      <c r="Y860" s="250"/>
      <c r="Z860" s="250"/>
      <c r="AA860" s="250"/>
      <c r="AB860" s="250"/>
      <c r="AC860" s="250"/>
      <c r="AD860" s="250"/>
      <c r="AE860" s="250"/>
      <c r="AF860" s="250"/>
      <c r="AG860" s="250"/>
      <c r="AH860" s="250"/>
      <c r="AI860" s="250"/>
      <c r="AJ860" s="250"/>
      <c r="AK860" s="250"/>
      <c r="AL860" s="250"/>
      <c r="AM860" s="250"/>
      <c r="AN860" s="250"/>
      <c r="AO860" s="250"/>
      <c r="AP860" s="250"/>
      <c r="AQ860" s="250"/>
    </row>
    <row r="861" spans="1:43" s="48" customFormat="1" ht="22.5" customHeight="1" x14ac:dyDescent="0.25">
      <c r="A861" s="245">
        <v>17</v>
      </c>
      <c r="B861" s="246" t="s">
        <v>1485</v>
      </c>
      <c r="C861" s="247">
        <f t="shared" si="182"/>
        <v>646794.28</v>
      </c>
      <c r="D861" s="247">
        <f t="shared" si="181"/>
        <v>0</v>
      </c>
      <c r="E861" s="247">
        <v>0</v>
      </c>
      <c r="F861" s="247">
        <v>0</v>
      </c>
      <c r="G861" s="247">
        <v>0</v>
      </c>
      <c r="H861" s="247">
        <v>0</v>
      </c>
      <c r="I861" s="247">
        <v>0</v>
      </c>
      <c r="J861" s="249">
        <v>0</v>
      </c>
      <c r="K861" s="247">
        <v>0</v>
      </c>
      <c r="L861" s="247">
        <v>0</v>
      </c>
      <c r="M861" s="247">
        <v>0</v>
      </c>
      <c r="N861" s="247">
        <v>0</v>
      </c>
      <c r="O861" s="247">
        <v>0</v>
      </c>
      <c r="P861" s="247">
        <f>360921.55+285872.73</f>
        <v>646794.28</v>
      </c>
      <c r="Q861" s="247">
        <v>0</v>
      </c>
      <c r="R861" s="247">
        <v>0</v>
      </c>
      <c r="S861" s="247">
        <v>0</v>
      </c>
      <c r="T861" s="247">
        <v>0</v>
      </c>
      <c r="U861" s="250"/>
      <c r="V861" s="250"/>
      <c r="W861" s="250"/>
      <c r="X861" s="250"/>
      <c r="Y861" s="250"/>
      <c r="Z861" s="250"/>
      <c r="AA861" s="250"/>
      <c r="AB861" s="250"/>
      <c r="AC861" s="250"/>
      <c r="AD861" s="250"/>
      <c r="AE861" s="250"/>
      <c r="AF861" s="250"/>
      <c r="AG861" s="250"/>
      <c r="AH861" s="250"/>
      <c r="AI861" s="250"/>
      <c r="AJ861" s="250"/>
      <c r="AK861" s="250"/>
      <c r="AL861" s="250"/>
      <c r="AM861" s="250"/>
      <c r="AN861" s="250"/>
      <c r="AO861" s="250"/>
      <c r="AP861" s="250"/>
      <c r="AQ861" s="250"/>
    </row>
    <row r="862" spans="1:43" s="48" customFormat="1" ht="22.5" customHeight="1" x14ac:dyDescent="0.25">
      <c r="A862" s="245">
        <v>18</v>
      </c>
      <c r="B862" s="246" t="s">
        <v>1347</v>
      </c>
      <c r="C862" s="247">
        <f t="shared" si="182"/>
        <v>23733012.5</v>
      </c>
      <c r="D862" s="247">
        <f t="shared" si="181"/>
        <v>0</v>
      </c>
      <c r="E862" s="247">
        <v>0</v>
      </c>
      <c r="F862" s="247">
        <v>0</v>
      </c>
      <c r="G862" s="247">
        <v>0</v>
      </c>
      <c r="H862" s="247">
        <v>0</v>
      </c>
      <c r="I862" s="247">
        <v>0</v>
      </c>
      <c r="J862" s="249">
        <v>0</v>
      </c>
      <c r="K862" s="247">
        <v>0</v>
      </c>
      <c r="L862" s="247">
        <v>0</v>
      </c>
      <c r="M862" s="247">
        <v>0</v>
      </c>
      <c r="N862" s="247">
        <v>0</v>
      </c>
      <c r="O862" s="247">
        <v>0</v>
      </c>
      <c r="P862" s="247">
        <v>329450.3</v>
      </c>
      <c r="Q862" s="247">
        <v>0</v>
      </c>
      <c r="R862" s="247">
        <v>0</v>
      </c>
      <c r="S862" s="247">
        <v>23403562.199999999</v>
      </c>
      <c r="T862" s="247">
        <v>0</v>
      </c>
      <c r="U862" s="250"/>
      <c r="V862" s="250"/>
      <c r="W862" s="250"/>
      <c r="X862" s="250"/>
      <c r="Y862" s="250"/>
      <c r="Z862" s="250"/>
      <c r="AA862" s="250"/>
      <c r="AB862" s="250"/>
      <c r="AC862" s="250"/>
      <c r="AD862" s="250"/>
      <c r="AE862" s="250"/>
      <c r="AF862" s="250"/>
      <c r="AG862" s="250"/>
      <c r="AH862" s="250"/>
      <c r="AI862" s="250"/>
      <c r="AJ862" s="250"/>
      <c r="AK862" s="250"/>
      <c r="AL862" s="250"/>
      <c r="AM862" s="250"/>
      <c r="AN862" s="250"/>
      <c r="AO862" s="250"/>
      <c r="AP862" s="250"/>
      <c r="AQ862" s="250"/>
    </row>
    <row r="863" spans="1:43" s="48" customFormat="1" ht="22.5" customHeight="1" x14ac:dyDescent="0.25">
      <c r="A863" s="245">
        <v>19</v>
      </c>
      <c r="B863" s="246" t="s">
        <v>512</v>
      </c>
      <c r="C863" s="247">
        <f t="shared" si="182"/>
        <v>6243297.3399999999</v>
      </c>
      <c r="D863" s="247">
        <f t="shared" si="181"/>
        <v>0</v>
      </c>
      <c r="E863" s="247">
        <v>0</v>
      </c>
      <c r="F863" s="247">
        <v>0</v>
      </c>
      <c r="G863" s="247">
        <v>0</v>
      </c>
      <c r="H863" s="247">
        <v>0</v>
      </c>
      <c r="I863" s="247">
        <v>0</v>
      </c>
      <c r="J863" s="249">
        <v>0</v>
      </c>
      <c r="K863" s="247">
        <v>0</v>
      </c>
      <c r="L863" s="247">
        <v>0</v>
      </c>
      <c r="M863" s="247">
        <v>0</v>
      </c>
      <c r="N863" s="247">
        <v>0</v>
      </c>
      <c r="O863" s="247">
        <v>0</v>
      </c>
      <c r="P863" s="247">
        <v>0</v>
      </c>
      <c r="Q863" s="247">
        <v>0</v>
      </c>
      <c r="R863" s="247">
        <v>0</v>
      </c>
      <c r="S863" s="247">
        <v>6243297.3399999999</v>
      </c>
      <c r="T863" s="247">
        <v>0</v>
      </c>
      <c r="U863" s="250"/>
      <c r="V863" s="250"/>
      <c r="W863" s="250"/>
      <c r="X863" s="250"/>
      <c r="Y863" s="250"/>
      <c r="Z863" s="250"/>
      <c r="AA863" s="250"/>
      <c r="AB863" s="250"/>
      <c r="AC863" s="250"/>
      <c r="AD863" s="250"/>
      <c r="AE863" s="250"/>
      <c r="AF863" s="250"/>
      <c r="AG863" s="250"/>
      <c r="AH863" s="250"/>
      <c r="AI863" s="250"/>
      <c r="AJ863" s="250"/>
      <c r="AK863" s="250"/>
      <c r="AL863" s="250"/>
      <c r="AM863" s="250"/>
      <c r="AN863" s="250"/>
      <c r="AO863" s="250"/>
      <c r="AP863" s="250"/>
      <c r="AQ863" s="250"/>
    </row>
    <row r="864" spans="1:43" s="48" customFormat="1" ht="22.5" customHeight="1" x14ac:dyDescent="0.25">
      <c r="A864" s="245">
        <v>20</v>
      </c>
      <c r="B864" s="246" t="s">
        <v>844</v>
      </c>
      <c r="C864" s="285">
        <f t="shared" si="182"/>
        <v>6752753.3700000001</v>
      </c>
      <c r="D864" s="247">
        <f t="shared" si="181"/>
        <v>0</v>
      </c>
      <c r="E864" s="285">
        <v>0</v>
      </c>
      <c r="F864" s="247">
        <v>0</v>
      </c>
      <c r="G864" s="285">
        <v>0</v>
      </c>
      <c r="H864" s="247">
        <v>0</v>
      </c>
      <c r="I864" s="285">
        <v>0</v>
      </c>
      <c r="J864" s="249">
        <v>0</v>
      </c>
      <c r="K864" s="285">
        <v>0</v>
      </c>
      <c r="L864" s="247">
        <v>0</v>
      </c>
      <c r="M864" s="285">
        <v>0</v>
      </c>
      <c r="N864" s="247">
        <v>0</v>
      </c>
      <c r="O864" s="285">
        <v>0</v>
      </c>
      <c r="P864" s="247">
        <v>241459.97</v>
      </c>
      <c r="Q864" s="285">
        <v>0</v>
      </c>
      <c r="R864" s="247">
        <v>0</v>
      </c>
      <c r="S864" s="285">
        <v>6511293.4000000004</v>
      </c>
      <c r="T864" s="247">
        <v>0</v>
      </c>
      <c r="U864" s="250"/>
      <c r="V864" s="250"/>
      <c r="W864" s="250"/>
      <c r="X864" s="250"/>
      <c r="Y864" s="250"/>
      <c r="Z864" s="250"/>
      <c r="AA864" s="250"/>
      <c r="AB864" s="250"/>
      <c r="AC864" s="250"/>
      <c r="AD864" s="250"/>
      <c r="AE864" s="250"/>
      <c r="AF864" s="250"/>
      <c r="AG864" s="250"/>
      <c r="AH864" s="250"/>
      <c r="AI864" s="250"/>
      <c r="AJ864" s="250"/>
      <c r="AK864" s="250"/>
      <c r="AL864" s="250"/>
      <c r="AM864" s="250"/>
      <c r="AN864" s="250"/>
      <c r="AO864" s="250"/>
      <c r="AP864" s="250"/>
      <c r="AQ864" s="250"/>
    </row>
    <row r="865" spans="1:43" s="48" customFormat="1" ht="22.5" customHeight="1" x14ac:dyDescent="0.25">
      <c r="A865" s="245">
        <v>21</v>
      </c>
      <c r="B865" s="246" t="s">
        <v>515</v>
      </c>
      <c r="C865" s="247">
        <f t="shared" si="182"/>
        <v>9732898.5500000007</v>
      </c>
      <c r="D865" s="247">
        <f t="shared" si="181"/>
        <v>0</v>
      </c>
      <c r="E865" s="247">
        <v>0</v>
      </c>
      <c r="F865" s="247">
        <v>0</v>
      </c>
      <c r="G865" s="247">
        <v>0</v>
      </c>
      <c r="H865" s="247">
        <v>0</v>
      </c>
      <c r="I865" s="247">
        <v>0</v>
      </c>
      <c r="J865" s="249">
        <v>0</v>
      </c>
      <c r="K865" s="247">
        <v>0</v>
      </c>
      <c r="L865" s="247">
        <v>9732898.5500000007</v>
      </c>
      <c r="M865" s="247">
        <v>0</v>
      </c>
      <c r="N865" s="247">
        <v>0</v>
      </c>
      <c r="O865" s="247">
        <v>0</v>
      </c>
      <c r="P865" s="247">
        <v>0</v>
      </c>
      <c r="Q865" s="247">
        <v>0</v>
      </c>
      <c r="R865" s="247">
        <v>0</v>
      </c>
      <c r="S865" s="247">
        <v>0</v>
      </c>
      <c r="T865" s="247">
        <v>0</v>
      </c>
      <c r="U865" s="250"/>
      <c r="V865" s="250"/>
      <c r="W865" s="250"/>
      <c r="X865" s="250"/>
      <c r="Y865" s="250"/>
      <c r="Z865" s="250"/>
      <c r="AA865" s="250"/>
      <c r="AB865" s="250"/>
      <c r="AC865" s="250"/>
      <c r="AD865" s="250"/>
      <c r="AE865" s="250"/>
      <c r="AF865" s="250"/>
      <c r="AG865" s="250"/>
      <c r="AH865" s="250"/>
      <c r="AI865" s="250"/>
      <c r="AJ865" s="250"/>
      <c r="AK865" s="250"/>
      <c r="AL865" s="250"/>
      <c r="AM865" s="250"/>
      <c r="AN865" s="250"/>
      <c r="AO865" s="250"/>
      <c r="AP865" s="250"/>
      <c r="AQ865" s="250"/>
    </row>
    <row r="866" spans="1:43" s="48" customFormat="1" ht="22.5" customHeight="1" x14ac:dyDescent="0.25">
      <c r="A866" s="245">
        <v>22</v>
      </c>
      <c r="B866" s="246" t="s">
        <v>1486</v>
      </c>
      <c r="C866" s="247">
        <f t="shared" si="182"/>
        <v>1612467.93</v>
      </c>
      <c r="D866" s="247">
        <f t="shared" si="181"/>
        <v>0</v>
      </c>
      <c r="E866" s="247">
        <v>0</v>
      </c>
      <c r="F866" s="247">
        <v>0</v>
      </c>
      <c r="G866" s="247">
        <v>0</v>
      </c>
      <c r="H866" s="247">
        <v>0</v>
      </c>
      <c r="I866" s="247">
        <v>0</v>
      </c>
      <c r="J866" s="249">
        <v>0</v>
      </c>
      <c r="K866" s="247">
        <v>0</v>
      </c>
      <c r="L866" s="247">
        <v>0</v>
      </c>
      <c r="M866" s="247">
        <v>0</v>
      </c>
      <c r="N866" s="247">
        <v>0</v>
      </c>
      <c r="O866" s="247">
        <v>1500000</v>
      </c>
      <c r="P866" s="247">
        <v>112467.93</v>
      </c>
      <c r="Q866" s="247">
        <v>0</v>
      </c>
      <c r="R866" s="247">
        <v>0</v>
      </c>
      <c r="S866" s="247">
        <v>0</v>
      </c>
      <c r="T866" s="247">
        <v>0</v>
      </c>
      <c r="U866" s="250"/>
      <c r="V866" s="250"/>
      <c r="W866" s="250"/>
      <c r="X866" s="250"/>
      <c r="Y866" s="250"/>
      <c r="Z866" s="250"/>
      <c r="AA866" s="250"/>
      <c r="AB866" s="250"/>
      <c r="AC866" s="250"/>
      <c r="AD866" s="250"/>
      <c r="AE866" s="250"/>
      <c r="AF866" s="250"/>
      <c r="AG866" s="250"/>
      <c r="AH866" s="250"/>
      <c r="AI866" s="250"/>
      <c r="AJ866" s="250"/>
      <c r="AK866" s="250"/>
      <c r="AL866" s="250"/>
      <c r="AM866" s="250"/>
      <c r="AN866" s="250"/>
      <c r="AO866" s="250"/>
      <c r="AP866" s="250"/>
      <c r="AQ866" s="250"/>
    </row>
    <row r="867" spans="1:43" s="48" customFormat="1" ht="22.5" customHeight="1" x14ac:dyDescent="0.25">
      <c r="A867" s="245">
        <v>23</v>
      </c>
      <c r="B867" s="246" t="s">
        <v>88</v>
      </c>
      <c r="C867" s="247">
        <f t="shared" si="182"/>
        <v>1340296.8500000001</v>
      </c>
      <c r="D867" s="247">
        <f t="shared" si="181"/>
        <v>0</v>
      </c>
      <c r="E867" s="247">
        <v>0</v>
      </c>
      <c r="F867" s="247">
        <v>0</v>
      </c>
      <c r="G867" s="247">
        <v>0</v>
      </c>
      <c r="H867" s="247">
        <v>0</v>
      </c>
      <c r="I867" s="247">
        <v>0</v>
      </c>
      <c r="J867" s="249">
        <v>0</v>
      </c>
      <c r="K867" s="247">
        <v>0</v>
      </c>
      <c r="L867" s="247">
        <v>0</v>
      </c>
      <c r="M867" s="247">
        <v>0</v>
      </c>
      <c r="N867" s="247">
        <v>1340296.8500000001</v>
      </c>
      <c r="O867" s="247">
        <v>0</v>
      </c>
      <c r="P867" s="247">
        <v>0</v>
      </c>
      <c r="Q867" s="247">
        <v>0</v>
      </c>
      <c r="R867" s="247">
        <v>0</v>
      </c>
      <c r="S867" s="247">
        <v>0</v>
      </c>
      <c r="T867" s="247">
        <v>0</v>
      </c>
      <c r="U867" s="250"/>
      <c r="V867" s="250"/>
      <c r="W867" s="250"/>
      <c r="X867" s="250"/>
      <c r="Y867" s="250"/>
      <c r="Z867" s="250"/>
      <c r="AA867" s="250"/>
      <c r="AB867" s="250"/>
      <c r="AC867" s="250"/>
      <c r="AD867" s="250"/>
      <c r="AE867" s="250"/>
      <c r="AF867" s="250"/>
      <c r="AG867" s="250"/>
      <c r="AH867" s="250"/>
      <c r="AI867" s="250"/>
      <c r="AJ867" s="250"/>
      <c r="AK867" s="250"/>
      <c r="AL867" s="250"/>
      <c r="AM867" s="250"/>
      <c r="AN867" s="250"/>
      <c r="AO867" s="250"/>
      <c r="AP867" s="250"/>
      <c r="AQ867" s="250"/>
    </row>
    <row r="868" spans="1:43" s="48" customFormat="1" ht="22.5" customHeight="1" x14ac:dyDescent="0.25">
      <c r="A868" s="245">
        <v>24</v>
      </c>
      <c r="B868" s="246" t="s">
        <v>1487</v>
      </c>
      <c r="C868" s="247">
        <f t="shared" si="182"/>
        <v>8092359.2970000003</v>
      </c>
      <c r="D868" s="247">
        <f t="shared" si="181"/>
        <v>2236744.7999999998</v>
      </c>
      <c r="E868" s="247">
        <v>553809.6</v>
      </c>
      <c r="F868" s="247">
        <v>1434038.4</v>
      </c>
      <c r="G868" s="247">
        <v>0</v>
      </c>
      <c r="H868" s="247">
        <v>91243.199999999997</v>
      </c>
      <c r="I868" s="247">
        <v>157653.6</v>
      </c>
      <c r="J868" s="249">
        <v>0</v>
      </c>
      <c r="K868" s="247">
        <v>0</v>
      </c>
      <c r="L868" s="247">
        <v>2905864.227</v>
      </c>
      <c r="M868" s="247">
        <v>0</v>
      </c>
      <c r="N868" s="247">
        <v>2607978.7000000002</v>
      </c>
      <c r="O868" s="247">
        <v>0</v>
      </c>
      <c r="P868" s="247">
        <f>115964.12+225807.45</f>
        <v>341771.57</v>
      </c>
      <c r="Q868" s="247">
        <v>0</v>
      </c>
      <c r="R868" s="247">
        <v>0</v>
      </c>
      <c r="S868" s="247">
        <v>0</v>
      </c>
      <c r="T868" s="247">
        <v>0</v>
      </c>
      <c r="U868" s="250"/>
      <c r="V868" s="250"/>
      <c r="W868" s="250"/>
      <c r="X868" s="250"/>
      <c r="Y868" s="250"/>
      <c r="Z868" s="250"/>
      <c r="AA868" s="250"/>
      <c r="AB868" s="250"/>
      <c r="AC868" s="250"/>
      <c r="AD868" s="250"/>
      <c r="AE868" s="250"/>
      <c r="AF868" s="250"/>
      <c r="AG868" s="250"/>
      <c r="AH868" s="250"/>
      <c r="AI868" s="250"/>
      <c r="AJ868" s="250"/>
      <c r="AK868" s="250"/>
      <c r="AL868" s="250"/>
      <c r="AM868" s="250"/>
      <c r="AN868" s="250"/>
      <c r="AO868" s="250"/>
      <c r="AP868" s="250"/>
      <c r="AQ868" s="250"/>
    </row>
    <row r="869" spans="1:43" s="48" customFormat="1" ht="22.5" customHeight="1" x14ac:dyDescent="0.25">
      <c r="A869" s="245">
        <v>25</v>
      </c>
      <c r="B869" s="246" t="s">
        <v>519</v>
      </c>
      <c r="C869" s="247">
        <f t="shared" si="182"/>
        <v>3835266.47</v>
      </c>
      <c r="D869" s="247">
        <f t="shared" si="181"/>
        <v>0</v>
      </c>
      <c r="E869" s="247">
        <v>0</v>
      </c>
      <c r="F869" s="247">
        <v>0</v>
      </c>
      <c r="G869" s="247">
        <v>0</v>
      </c>
      <c r="H869" s="247">
        <v>0</v>
      </c>
      <c r="I869" s="247">
        <v>0</v>
      </c>
      <c r="J869" s="249">
        <v>0</v>
      </c>
      <c r="K869" s="247">
        <v>0</v>
      </c>
      <c r="L869" s="247">
        <v>0</v>
      </c>
      <c r="M869" s="247">
        <v>0</v>
      </c>
      <c r="N869" s="247">
        <v>3835266.47</v>
      </c>
      <c r="O869" s="247">
        <v>0</v>
      </c>
      <c r="P869" s="247">
        <v>0</v>
      </c>
      <c r="Q869" s="247">
        <v>0</v>
      </c>
      <c r="R869" s="247">
        <v>0</v>
      </c>
      <c r="S869" s="247">
        <v>0</v>
      </c>
      <c r="T869" s="247">
        <v>0</v>
      </c>
      <c r="U869" s="250"/>
      <c r="V869" s="250"/>
      <c r="W869" s="250"/>
      <c r="X869" s="250"/>
      <c r="Y869" s="250"/>
      <c r="Z869" s="250"/>
      <c r="AA869" s="250"/>
      <c r="AB869" s="250"/>
      <c r="AC869" s="250"/>
      <c r="AD869" s="250"/>
      <c r="AE869" s="250"/>
      <c r="AF869" s="250"/>
      <c r="AG869" s="250"/>
      <c r="AH869" s="250"/>
      <c r="AI869" s="250"/>
      <c r="AJ869" s="250"/>
      <c r="AK869" s="250"/>
      <c r="AL869" s="250"/>
      <c r="AM869" s="250"/>
      <c r="AN869" s="250"/>
      <c r="AO869" s="250"/>
      <c r="AP869" s="250"/>
      <c r="AQ869" s="250"/>
    </row>
    <row r="870" spans="1:43" s="48" customFormat="1" ht="22.5" customHeight="1" x14ac:dyDescent="0.25">
      <c r="A870" s="245">
        <v>26</v>
      </c>
      <c r="B870" s="246" t="s">
        <v>1488</v>
      </c>
      <c r="C870" s="247">
        <f t="shared" si="182"/>
        <v>11751748.800000001</v>
      </c>
      <c r="D870" s="247">
        <f t="shared" si="181"/>
        <v>0</v>
      </c>
      <c r="E870" s="247">
        <v>0</v>
      </c>
      <c r="F870" s="247">
        <v>0</v>
      </c>
      <c r="G870" s="247">
        <v>0</v>
      </c>
      <c r="H870" s="247">
        <v>0</v>
      </c>
      <c r="I870" s="247">
        <v>0</v>
      </c>
      <c r="J870" s="249">
        <v>0</v>
      </c>
      <c r="K870" s="247">
        <v>0</v>
      </c>
      <c r="L870" s="247">
        <v>0</v>
      </c>
      <c r="M870" s="247">
        <v>0</v>
      </c>
      <c r="N870" s="247">
        <v>11751748.800000001</v>
      </c>
      <c r="O870" s="247">
        <v>0</v>
      </c>
      <c r="P870" s="247">
        <v>0</v>
      </c>
      <c r="Q870" s="247">
        <v>0</v>
      </c>
      <c r="R870" s="247">
        <v>0</v>
      </c>
      <c r="S870" s="247">
        <v>0</v>
      </c>
      <c r="T870" s="247">
        <v>0</v>
      </c>
      <c r="U870" s="250"/>
      <c r="V870" s="250"/>
      <c r="W870" s="250"/>
      <c r="X870" s="250"/>
      <c r="Y870" s="250"/>
      <c r="Z870" s="250"/>
      <c r="AA870" s="250"/>
      <c r="AB870" s="250"/>
      <c r="AC870" s="250"/>
      <c r="AD870" s="250"/>
      <c r="AE870" s="250"/>
      <c r="AF870" s="250"/>
      <c r="AG870" s="250"/>
      <c r="AH870" s="250"/>
      <c r="AI870" s="250"/>
      <c r="AJ870" s="250"/>
      <c r="AK870" s="250"/>
      <c r="AL870" s="250"/>
      <c r="AM870" s="250"/>
      <c r="AN870" s="250"/>
      <c r="AO870" s="250"/>
      <c r="AP870" s="250"/>
      <c r="AQ870" s="250"/>
    </row>
    <row r="871" spans="1:43" s="48" customFormat="1" ht="22.5" customHeight="1" x14ac:dyDescent="0.25">
      <c r="A871" s="245">
        <v>27</v>
      </c>
      <c r="B871" s="246" t="s">
        <v>1489</v>
      </c>
      <c r="C871" s="247">
        <f t="shared" si="182"/>
        <v>2797372.76</v>
      </c>
      <c r="D871" s="247">
        <f t="shared" si="181"/>
        <v>2426918.4</v>
      </c>
      <c r="E871" s="247">
        <v>0</v>
      </c>
      <c r="F871" s="247">
        <v>0</v>
      </c>
      <c r="G871" s="247">
        <v>2426918.4</v>
      </c>
      <c r="H871" s="247">
        <v>0</v>
      </c>
      <c r="I871" s="247">
        <v>0</v>
      </c>
      <c r="J871" s="249">
        <v>0</v>
      </c>
      <c r="K871" s="247">
        <v>0</v>
      </c>
      <c r="L871" s="247">
        <v>0</v>
      </c>
      <c r="M871" s="247">
        <v>0</v>
      </c>
      <c r="N871" s="247">
        <v>0</v>
      </c>
      <c r="O871" s="247">
        <v>0</v>
      </c>
      <c r="P871" s="247">
        <v>370454.36</v>
      </c>
      <c r="Q871" s="247">
        <v>0</v>
      </c>
      <c r="R871" s="247">
        <v>0</v>
      </c>
      <c r="S871" s="247">
        <v>0</v>
      </c>
      <c r="T871" s="247">
        <v>0</v>
      </c>
      <c r="U871" s="250"/>
      <c r="V871" s="250"/>
      <c r="W871" s="250"/>
      <c r="X871" s="250"/>
      <c r="Y871" s="250"/>
      <c r="Z871" s="250"/>
      <c r="AA871" s="250"/>
      <c r="AB871" s="250"/>
      <c r="AC871" s="250"/>
      <c r="AD871" s="250"/>
      <c r="AE871" s="250"/>
      <c r="AF871" s="250"/>
      <c r="AG871" s="250"/>
      <c r="AH871" s="250"/>
      <c r="AI871" s="250"/>
      <c r="AJ871" s="250"/>
      <c r="AK871" s="250"/>
      <c r="AL871" s="250"/>
      <c r="AM871" s="250"/>
      <c r="AN871" s="250"/>
      <c r="AO871" s="250"/>
      <c r="AP871" s="250"/>
      <c r="AQ871" s="250"/>
    </row>
    <row r="872" spans="1:43" s="48" customFormat="1" ht="22.5" customHeight="1" x14ac:dyDescent="0.25">
      <c r="A872" s="245">
        <v>28</v>
      </c>
      <c r="B872" s="246" t="s">
        <v>1490</v>
      </c>
      <c r="C872" s="247">
        <f t="shared" si="182"/>
        <v>6461610.6699999999</v>
      </c>
      <c r="D872" s="247">
        <f t="shared" si="181"/>
        <v>0</v>
      </c>
      <c r="E872" s="247">
        <v>0</v>
      </c>
      <c r="F872" s="247">
        <v>0</v>
      </c>
      <c r="G872" s="247">
        <v>0</v>
      </c>
      <c r="H872" s="247">
        <v>0</v>
      </c>
      <c r="I872" s="247">
        <v>0</v>
      </c>
      <c r="J872" s="249">
        <v>2</v>
      </c>
      <c r="K872" s="247">
        <v>6359734.96</v>
      </c>
      <c r="L872" s="247">
        <v>0</v>
      </c>
      <c r="M872" s="247">
        <v>0</v>
      </c>
      <c r="N872" s="247">
        <v>0</v>
      </c>
      <c r="O872" s="247">
        <v>0</v>
      </c>
      <c r="P872" s="247">
        <v>101875.71</v>
      </c>
      <c r="Q872" s="247">
        <v>0</v>
      </c>
      <c r="R872" s="247">
        <v>0</v>
      </c>
      <c r="S872" s="247">
        <v>0</v>
      </c>
      <c r="T872" s="247">
        <v>0</v>
      </c>
      <c r="U872" s="250"/>
      <c r="V872" s="250"/>
      <c r="W872" s="250"/>
      <c r="X872" s="250"/>
      <c r="Y872" s="250"/>
      <c r="Z872" s="250"/>
      <c r="AA872" s="250"/>
      <c r="AB872" s="250"/>
      <c r="AC872" s="250"/>
      <c r="AD872" s="250"/>
      <c r="AE872" s="250"/>
      <c r="AF872" s="250"/>
      <c r="AG872" s="250"/>
      <c r="AH872" s="250"/>
      <c r="AI872" s="250"/>
      <c r="AJ872" s="250"/>
      <c r="AK872" s="250"/>
      <c r="AL872" s="250"/>
      <c r="AM872" s="250"/>
      <c r="AN872" s="250"/>
      <c r="AO872" s="250"/>
      <c r="AP872" s="250"/>
      <c r="AQ872" s="250"/>
    </row>
    <row r="873" spans="1:43" s="48" customFormat="1" ht="22.5" customHeight="1" x14ac:dyDescent="0.25">
      <c r="A873" s="245">
        <v>29</v>
      </c>
      <c r="B873" s="246" t="s">
        <v>520</v>
      </c>
      <c r="C873" s="247">
        <f t="shared" si="182"/>
        <v>1900717.92</v>
      </c>
      <c r="D873" s="247">
        <f t="shared" si="181"/>
        <v>1900717.92</v>
      </c>
      <c r="E873" s="247">
        <v>1900717.92</v>
      </c>
      <c r="F873" s="247">
        <v>0</v>
      </c>
      <c r="G873" s="247">
        <v>0</v>
      </c>
      <c r="H873" s="247">
        <v>0</v>
      </c>
      <c r="I873" s="247">
        <v>0</v>
      </c>
      <c r="J873" s="249">
        <v>0</v>
      </c>
      <c r="K873" s="247">
        <v>0</v>
      </c>
      <c r="L873" s="247">
        <v>0</v>
      </c>
      <c r="M873" s="247">
        <v>0</v>
      </c>
      <c r="N873" s="247">
        <v>0</v>
      </c>
      <c r="O873" s="247">
        <v>0</v>
      </c>
      <c r="P873" s="247">
        <v>0</v>
      </c>
      <c r="Q873" s="247">
        <v>0</v>
      </c>
      <c r="R873" s="247">
        <v>0</v>
      </c>
      <c r="S873" s="247">
        <v>0</v>
      </c>
      <c r="T873" s="247">
        <v>0</v>
      </c>
      <c r="U873" s="250"/>
      <c r="V873" s="250"/>
      <c r="W873" s="250"/>
      <c r="X873" s="250"/>
      <c r="Y873" s="250"/>
      <c r="Z873" s="250"/>
      <c r="AA873" s="250"/>
      <c r="AB873" s="250"/>
      <c r="AC873" s="250"/>
      <c r="AD873" s="250"/>
      <c r="AE873" s="250"/>
      <c r="AF873" s="250"/>
      <c r="AG873" s="250"/>
      <c r="AH873" s="250"/>
      <c r="AI873" s="250"/>
      <c r="AJ873" s="250"/>
      <c r="AK873" s="250"/>
      <c r="AL873" s="250"/>
      <c r="AM873" s="250"/>
      <c r="AN873" s="250"/>
      <c r="AO873" s="250"/>
      <c r="AP873" s="250"/>
      <c r="AQ873" s="250"/>
    </row>
    <row r="874" spans="1:43" s="48" customFormat="1" ht="22.5" customHeight="1" x14ac:dyDescent="0.25">
      <c r="A874" s="245">
        <v>30</v>
      </c>
      <c r="B874" s="246" t="s">
        <v>1491</v>
      </c>
      <c r="C874" s="247">
        <f t="shared" si="182"/>
        <v>12562609.99</v>
      </c>
      <c r="D874" s="247">
        <f t="shared" si="181"/>
        <v>5474451.5899999999</v>
      </c>
      <c r="E874" s="247">
        <v>1826402.4</v>
      </c>
      <c r="F874" s="247">
        <v>1651773.12</v>
      </c>
      <c r="G874" s="247">
        <v>1683955.85</v>
      </c>
      <c r="H874" s="247">
        <v>312320.21999999997</v>
      </c>
      <c r="I874" s="247">
        <v>0</v>
      </c>
      <c r="J874" s="249">
        <v>0</v>
      </c>
      <c r="K874" s="247">
        <v>0</v>
      </c>
      <c r="L874" s="247">
        <v>6286276.0499999998</v>
      </c>
      <c r="M874" s="247">
        <v>0</v>
      </c>
      <c r="N874" s="247">
        <v>0</v>
      </c>
      <c r="O874" s="247">
        <v>0</v>
      </c>
      <c r="P874" s="247">
        <f>279489.38+290593.55+231799.42</f>
        <v>801882.35</v>
      </c>
      <c r="Q874" s="247">
        <v>0</v>
      </c>
      <c r="R874" s="247">
        <v>0</v>
      </c>
      <c r="S874" s="247">
        <v>0</v>
      </c>
      <c r="T874" s="247">
        <v>0</v>
      </c>
      <c r="U874" s="250"/>
      <c r="V874" s="250"/>
      <c r="W874" s="250"/>
      <c r="X874" s="250"/>
      <c r="Y874" s="250"/>
      <c r="Z874" s="250"/>
      <c r="AA874" s="250"/>
      <c r="AB874" s="250"/>
      <c r="AC874" s="250"/>
      <c r="AD874" s="250"/>
      <c r="AE874" s="250"/>
      <c r="AF874" s="250"/>
      <c r="AG874" s="250"/>
      <c r="AH874" s="250"/>
      <c r="AI874" s="250"/>
      <c r="AJ874" s="250"/>
      <c r="AK874" s="250"/>
      <c r="AL874" s="250"/>
      <c r="AM874" s="250"/>
      <c r="AN874" s="250"/>
      <c r="AO874" s="250"/>
      <c r="AP874" s="250"/>
      <c r="AQ874" s="250"/>
    </row>
    <row r="875" spans="1:43" s="48" customFormat="1" ht="22.5" customHeight="1" x14ac:dyDescent="0.25">
      <c r="A875" s="245">
        <v>31</v>
      </c>
      <c r="B875" s="246" t="s">
        <v>521</v>
      </c>
      <c r="C875" s="247">
        <f t="shared" si="182"/>
        <v>2130903</v>
      </c>
      <c r="D875" s="247">
        <f t="shared" si="181"/>
        <v>2130903</v>
      </c>
      <c r="E875" s="247">
        <v>0</v>
      </c>
      <c r="F875" s="247">
        <v>1480662.58</v>
      </c>
      <c r="G875" s="247">
        <v>650240.42000000004</v>
      </c>
      <c r="H875" s="247">
        <v>0</v>
      </c>
      <c r="I875" s="247">
        <v>0</v>
      </c>
      <c r="J875" s="249">
        <v>0</v>
      </c>
      <c r="K875" s="247">
        <v>0</v>
      </c>
      <c r="L875" s="247">
        <v>0</v>
      </c>
      <c r="M875" s="247">
        <v>0</v>
      </c>
      <c r="N875" s="247">
        <v>0</v>
      </c>
      <c r="O875" s="247">
        <v>0</v>
      </c>
      <c r="P875" s="247">
        <v>0</v>
      </c>
      <c r="Q875" s="247">
        <v>0</v>
      </c>
      <c r="R875" s="247">
        <v>0</v>
      </c>
      <c r="S875" s="247">
        <v>0</v>
      </c>
      <c r="T875" s="247">
        <v>0</v>
      </c>
      <c r="U875" s="250"/>
      <c r="V875" s="250"/>
      <c r="W875" s="250"/>
      <c r="X875" s="250"/>
      <c r="Y875" s="250"/>
      <c r="Z875" s="250"/>
      <c r="AA875" s="250"/>
      <c r="AB875" s="250"/>
      <c r="AC875" s="250"/>
      <c r="AD875" s="250"/>
      <c r="AE875" s="250"/>
      <c r="AF875" s="250"/>
      <c r="AG875" s="250"/>
      <c r="AH875" s="250"/>
      <c r="AI875" s="250"/>
      <c r="AJ875" s="250"/>
      <c r="AK875" s="250"/>
      <c r="AL875" s="250"/>
      <c r="AM875" s="250"/>
      <c r="AN875" s="250"/>
      <c r="AO875" s="250"/>
      <c r="AP875" s="250"/>
      <c r="AQ875" s="250"/>
    </row>
    <row r="876" spans="1:43" s="48" customFormat="1" ht="22.5" customHeight="1" x14ac:dyDescent="0.25">
      <c r="A876" s="245">
        <v>32</v>
      </c>
      <c r="B876" s="246" t="s">
        <v>524</v>
      </c>
      <c r="C876" s="247">
        <f t="shared" si="182"/>
        <v>10528507.960000001</v>
      </c>
      <c r="D876" s="247">
        <f t="shared" si="181"/>
        <v>0</v>
      </c>
      <c r="E876" s="247">
        <v>0</v>
      </c>
      <c r="F876" s="247">
        <v>0</v>
      </c>
      <c r="G876" s="247">
        <v>0</v>
      </c>
      <c r="H876" s="247">
        <v>0</v>
      </c>
      <c r="I876" s="247">
        <v>0</v>
      </c>
      <c r="J876" s="249">
        <v>3</v>
      </c>
      <c r="K876" s="247">
        <v>10528507.960000001</v>
      </c>
      <c r="L876" s="247">
        <v>0</v>
      </c>
      <c r="M876" s="247">
        <v>0</v>
      </c>
      <c r="N876" s="247">
        <v>0</v>
      </c>
      <c r="O876" s="247">
        <v>0</v>
      </c>
      <c r="P876" s="247">
        <v>0</v>
      </c>
      <c r="Q876" s="247">
        <v>0</v>
      </c>
      <c r="R876" s="247">
        <v>0</v>
      </c>
      <c r="S876" s="247">
        <v>0</v>
      </c>
      <c r="T876" s="247">
        <v>0</v>
      </c>
      <c r="U876" s="250"/>
      <c r="V876" s="250"/>
      <c r="W876" s="250"/>
      <c r="X876" s="250"/>
      <c r="Y876" s="250"/>
      <c r="Z876" s="250"/>
      <c r="AA876" s="250"/>
      <c r="AB876" s="250"/>
      <c r="AC876" s="250"/>
      <c r="AD876" s="250"/>
      <c r="AE876" s="250"/>
      <c r="AF876" s="250"/>
      <c r="AG876" s="250"/>
      <c r="AH876" s="250"/>
      <c r="AI876" s="250"/>
      <c r="AJ876" s="250"/>
      <c r="AK876" s="250"/>
      <c r="AL876" s="250"/>
      <c r="AM876" s="250"/>
      <c r="AN876" s="250"/>
      <c r="AO876" s="250"/>
      <c r="AP876" s="250"/>
      <c r="AQ876" s="250"/>
    </row>
    <row r="877" spans="1:43" s="48" customFormat="1" ht="22.5" customHeight="1" x14ac:dyDescent="0.25">
      <c r="A877" s="245">
        <v>33</v>
      </c>
      <c r="B877" s="246" t="s">
        <v>849</v>
      </c>
      <c r="C877" s="247">
        <f t="shared" si="182"/>
        <v>3186692.4</v>
      </c>
      <c r="D877" s="247">
        <f t="shared" si="181"/>
        <v>3186692.4</v>
      </c>
      <c r="E877" s="247">
        <v>3186692.4</v>
      </c>
      <c r="F877" s="247">
        <v>0</v>
      </c>
      <c r="G877" s="247">
        <v>0</v>
      </c>
      <c r="H877" s="247">
        <v>0</v>
      </c>
      <c r="I877" s="247">
        <v>0</v>
      </c>
      <c r="J877" s="249">
        <v>0</v>
      </c>
      <c r="K877" s="247">
        <v>0</v>
      </c>
      <c r="L877" s="247">
        <v>0</v>
      </c>
      <c r="M877" s="247">
        <v>0</v>
      </c>
      <c r="N877" s="247">
        <v>0</v>
      </c>
      <c r="O877" s="247">
        <v>0</v>
      </c>
      <c r="P877" s="247">
        <v>0</v>
      </c>
      <c r="Q877" s="247">
        <v>0</v>
      </c>
      <c r="R877" s="247">
        <v>0</v>
      </c>
      <c r="S877" s="247">
        <v>0</v>
      </c>
      <c r="T877" s="247">
        <v>0</v>
      </c>
      <c r="U877" s="250"/>
      <c r="V877" s="250"/>
      <c r="W877" s="250"/>
      <c r="X877" s="250"/>
      <c r="Y877" s="250"/>
      <c r="Z877" s="250"/>
      <c r="AA877" s="250"/>
      <c r="AB877" s="250"/>
      <c r="AC877" s="250"/>
      <c r="AD877" s="250"/>
      <c r="AE877" s="250"/>
      <c r="AF877" s="250"/>
      <c r="AG877" s="250"/>
      <c r="AH877" s="250"/>
      <c r="AI877" s="250"/>
      <c r="AJ877" s="250"/>
      <c r="AK877" s="250"/>
      <c r="AL877" s="250"/>
      <c r="AM877" s="250"/>
      <c r="AN877" s="250"/>
      <c r="AO877" s="250"/>
      <c r="AP877" s="250"/>
      <c r="AQ877" s="250"/>
    </row>
    <row r="878" spans="1:43" s="48" customFormat="1" ht="22.5" customHeight="1" x14ac:dyDescent="0.25">
      <c r="A878" s="245">
        <v>34</v>
      </c>
      <c r="B878" s="246" t="s">
        <v>1492</v>
      </c>
      <c r="C878" s="247">
        <f t="shared" si="182"/>
        <v>7249362.1400000006</v>
      </c>
      <c r="D878" s="247">
        <f t="shared" si="181"/>
        <v>0</v>
      </c>
      <c r="E878" s="247">
        <v>0</v>
      </c>
      <c r="F878" s="247">
        <v>0</v>
      </c>
      <c r="G878" s="247">
        <v>0</v>
      </c>
      <c r="H878" s="247">
        <v>0</v>
      </c>
      <c r="I878" s="247">
        <v>0</v>
      </c>
      <c r="J878" s="249">
        <v>0</v>
      </c>
      <c r="K878" s="247">
        <v>0</v>
      </c>
      <c r="L878" s="247">
        <v>0</v>
      </c>
      <c r="M878" s="247">
        <v>0</v>
      </c>
      <c r="N878" s="247">
        <v>0</v>
      </c>
      <c r="O878" s="247">
        <v>0</v>
      </c>
      <c r="P878" s="247">
        <v>278699.24</v>
      </c>
      <c r="Q878" s="247">
        <v>0</v>
      </c>
      <c r="R878" s="247">
        <v>0</v>
      </c>
      <c r="S878" s="247">
        <v>6970662.9000000004</v>
      </c>
      <c r="T878" s="247">
        <v>0</v>
      </c>
      <c r="U878" s="250"/>
      <c r="V878" s="250"/>
      <c r="W878" s="250"/>
      <c r="X878" s="250"/>
      <c r="Y878" s="250"/>
      <c r="Z878" s="250"/>
      <c r="AA878" s="250"/>
      <c r="AB878" s="250"/>
      <c r="AC878" s="250"/>
      <c r="AD878" s="250"/>
      <c r="AE878" s="250"/>
      <c r="AF878" s="250"/>
      <c r="AG878" s="250"/>
      <c r="AH878" s="250"/>
      <c r="AI878" s="250"/>
      <c r="AJ878" s="250"/>
      <c r="AK878" s="250"/>
      <c r="AL878" s="250"/>
      <c r="AM878" s="250"/>
      <c r="AN878" s="250"/>
      <c r="AO878" s="250"/>
      <c r="AP878" s="250"/>
      <c r="AQ878" s="250"/>
    </row>
    <row r="879" spans="1:43" s="48" customFormat="1" ht="22.5" customHeight="1" x14ac:dyDescent="0.25">
      <c r="A879" s="245">
        <v>35</v>
      </c>
      <c r="B879" s="246" t="s">
        <v>851</v>
      </c>
      <c r="C879" s="247">
        <f t="shared" si="182"/>
        <v>2566778.4</v>
      </c>
      <c r="D879" s="247">
        <f t="shared" si="181"/>
        <v>2566778.4</v>
      </c>
      <c r="E879" s="247">
        <v>2566778.4</v>
      </c>
      <c r="F879" s="247">
        <v>0</v>
      </c>
      <c r="G879" s="247">
        <v>0</v>
      </c>
      <c r="H879" s="247">
        <v>0</v>
      </c>
      <c r="I879" s="247">
        <v>0</v>
      </c>
      <c r="J879" s="249">
        <v>0</v>
      </c>
      <c r="K879" s="247">
        <v>0</v>
      </c>
      <c r="L879" s="247">
        <v>0</v>
      </c>
      <c r="M879" s="247">
        <v>0</v>
      </c>
      <c r="N879" s="247">
        <v>0</v>
      </c>
      <c r="O879" s="247">
        <v>0</v>
      </c>
      <c r="P879" s="247">
        <v>0</v>
      </c>
      <c r="Q879" s="247">
        <v>0</v>
      </c>
      <c r="R879" s="247">
        <v>0</v>
      </c>
      <c r="S879" s="247">
        <v>0</v>
      </c>
      <c r="T879" s="247">
        <v>0</v>
      </c>
      <c r="U879" s="250"/>
      <c r="V879" s="250"/>
      <c r="W879" s="250"/>
      <c r="X879" s="250"/>
      <c r="Y879" s="250"/>
      <c r="Z879" s="250"/>
      <c r="AA879" s="250"/>
      <c r="AB879" s="250"/>
      <c r="AC879" s="250"/>
      <c r="AD879" s="250"/>
      <c r="AE879" s="250"/>
      <c r="AF879" s="250"/>
      <c r="AG879" s="250"/>
      <c r="AH879" s="250"/>
      <c r="AI879" s="250"/>
      <c r="AJ879" s="250"/>
      <c r="AK879" s="250"/>
      <c r="AL879" s="250"/>
      <c r="AM879" s="250"/>
      <c r="AN879" s="250"/>
      <c r="AO879" s="250"/>
      <c r="AP879" s="250"/>
      <c r="AQ879" s="250"/>
    </row>
    <row r="880" spans="1:43" s="48" customFormat="1" ht="22.5" customHeight="1" x14ac:dyDescent="0.25">
      <c r="A880" s="245">
        <v>36</v>
      </c>
      <c r="B880" s="246" t="s">
        <v>1493</v>
      </c>
      <c r="C880" s="247">
        <f t="shared" si="182"/>
        <v>8152097.3999999994</v>
      </c>
      <c r="D880" s="247">
        <f t="shared" si="181"/>
        <v>3027998.4</v>
      </c>
      <c r="E880" s="247">
        <v>3027998.4</v>
      </c>
      <c r="F880" s="247">
        <v>0</v>
      </c>
      <c r="G880" s="247">
        <v>0</v>
      </c>
      <c r="H880" s="247">
        <v>0</v>
      </c>
      <c r="I880" s="247">
        <v>0</v>
      </c>
      <c r="J880" s="249">
        <v>0</v>
      </c>
      <c r="K880" s="247">
        <v>0</v>
      </c>
      <c r="L880" s="247">
        <v>0</v>
      </c>
      <c r="M880" s="247">
        <v>0</v>
      </c>
      <c r="N880" s="247">
        <v>4848062.1900000004</v>
      </c>
      <c r="O880" s="247">
        <v>0</v>
      </c>
      <c r="P880" s="247">
        <v>276036.81</v>
      </c>
      <c r="Q880" s="247">
        <v>0</v>
      </c>
      <c r="R880" s="247">
        <v>0</v>
      </c>
      <c r="S880" s="247">
        <v>0</v>
      </c>
      <c r="T880" s="247">
        <v>0</v>
      </c>
      <c r="U880" s="250"/>
      <c r="V880" s="250"/>
      <c r="W880" s="250"/>
      <c r="X880" s="250"/>
      <c r="Y880" s="250"/>
      <c r="Z880" s="250"/>
      <c r="AA880" s="250"/>
      <c r="AB880" s="250"/>
      <c r="AC880" s="250"/>
      <c r="AD880" s="250"/>
      <c r="AE880" s="250"/>
      <c r="AF880" s="250"/>
      <c r="AG880" s="250"/>
      <c r="AH880" s="250"/>
      <c r="AI880" s="250"/>
      <c r="AJ880" s="250"/>
      <c r="AK880" s="250"/>
      <c r="AL880" s="250"/>
      <c r="AM880" s="250"/>
      <c r="AN880" s="250"/>
      <c r="AO880" s="250"/>
      <c r="AP880" s="250"/>
      <c r="AQ880" s="250"/>
    </row>
    <row r="881" spans="1:43" s="48" customFormat="1" ht="22.5" customHeight="1" x14ac:dyDescent="0.25">
      <c r="A881" s="245">
        <v>37</v>
      </c>
      <c r="B881" s="246" t="s">
        <v>1494</v>
      </c>
      <c r="C881" s="247">
        <f t="shared" si="182"/>
        <v>2625410.3499999996</v>
      </c>
      <c r="D881" s="247">
        <f t="shared" si="181"/>
        <v>0</v>
      </c>
      <c r="E881" s="247">
        <v>0</v>
      </c>
      <c r="F881" s="247">
        <v>0</v>
      </c>
      <c r="G881" s="247">
        <v>0</v>
      </c>
      <c r="H881" s="247">
        <v>0</v>
      </c>
      <c r="I881" s="247">
        <v>0</v>
      </c>
      <c r="J881" s="249">
        <v>0</v>
      </c>
      <c r="K881" s="247">
        <v>0</v>
      </c>
      <c r="L881" s="247">
        <v>2472915.7599999998</v>
      </c>
      <c r="M881" s="247">
        <v>0</v>
      </c>
      <c r="N881" s="247">
        <v>0</v>
      </c>
      <c r="O881" s="247">
        <v>0</v>
      </c>
      <c r="P881" s="247">
        <v>152494.59</v>
      </c>
      <c r="Q881" s="247">
        <v>0</v>
      </c>
      <c r="R881" s="247">
        <v>0</v>
      </c>
      <c r="S881" s="247">
        <v>0</v>
      </c>
      <c r="T881" s="247">
        <v>0</v>
      </c>
      <c r="U881" s="250"/>
      <c r="V881" s="250"/>
      <c r="W881" s="250"/>
      <c r="X881" s="250"/>
      <c r="Y881" s="250"/>
      <c r="Z881" s="250"/>
      <c r="AA881" s="250"/>
      <c r="AB881" s="250"/>
      <c r="AC881" s="250"/>
      <c r="AD881" s="250"/>
      <c r="AE881" s="250"/>
      <c r="AF881" s="250"/>
      <c r="AG881" s="250"/>
      <c r="AH881" s="250"/>
      <c r="AI881" s="250"/>
      <c r="AJ881" s="250"/>
      <c r="AK881" s="250"/>
      <c r="AL881" s="250"/>
      <c r="AM881" s="250"/>
      <c r="AN881" s="250"/>
      <c r="AO881" s="250"/>
      <c r="AP881" s="250"/>
      <c r="AQ881" s="250"/>
    </row>
    <row r="882" spans="1:43" s="48" customFormat="1" ht="22.5" customHeight="1" x14ac:dyDescent="0.25">
      <c r="A882" s="245">
        <v>38</v>
      </c>
      <c r="B882" s="246" t="s">
        <v>1495</v>
      </c>
      <c r="C882" s="247">
        <f t="shared" si="182"/>
        <v>10138722.629999999</v>
      </c>
      <c r="D882" s="247">
        <f t="shared" si="181"/>
        <v>0</v>
      </c>
      <c r="E882" s="247">
        <v>0</v>
      </c>
      <c r="F882" s="247">
        <v>0</v>
      </c>
      <c r="G882" s="247">
        <v>0</v>
      </c>
      <c r="H882" s="247">
        <v>0</v>
      </c>
      <c r="I882" s="247">
        <v>0</v>
      </c>
      <c r="J882" s="249">
        <v>3</v>
      </c>
      <c r="K882" s="247">
        <v>9935296.2599999998</v>
      </c>
      <c r="L882" s="247">
        <v>0</v>
      </c>
      <c r="M882" s="247">
        <v>0</v>
      </c>
      <c r="N882" s="247">
        <v>0</v>
      </c>
      <c r="O882" s="247">
        <v>0</v>
      </c>
      <c r="P882" s="247">
        <v>203426.37</v>
      </c>
      <c r="Q882" s="247">
        <v>0</v>
      </c>
      <c r="R882" s="247">
        <v>0</v>
      </c>
      <c r="S882" s="247">
        <v>0</v>
      </c>
      <c r="T882" s="247">
        <v>0</v>
      </c>
      <c r="U882" s="250"/>
      <c r="V882" s="250"/>
      <c r="W882" s="250"/>
      <c r="X882" s="250"/>
      <c r="Y882" s="250"/>
      <c r="Z882" s="250"/>
      <c r="AA882" s="250"/>
      <c r="AB882" s="250"/>
      <c r="AC882" s="250"/>
      <c r="AD882" s="250"/>
      <c r="AE882" s="250"/>
      <c r="AF882" s="250"/>
      <c r="AG882" s="250"/>
      <c r="AH882" s="250"/>
      <c r="AI882" s="250"/>
      <c r="AJ882" s="250"/>
      <c r="AK882" s="250"/>
      <c r="AL882" s="250"/>
      <c r="AM882" s="250"/>
      <c r="AN882" s="250"/>
      <c r="AO882" s="250"/>
      <c r="AP882" s="250"/>
      <c r="AQ882" s="250"/>
    </row>
    <row r="883" spans="1:43" s="48" customFormat="1" ht="22.5" customHeight="1" x14ac:dyDescent="0.25">
      <c r="A883" s="245">
        <v>39</v>
      </c>
      <c r="B883" s="246" t="s">
        <v>1496</v>
      </c>
      <c r="C883" s="247">
        <f t="shared" si="182"/>
        <v>20356516.260000002</v>
      </c>
      <c r="D883" s="247">
        <f t="shared" si="181"/>
        <v>19802332.740000002</v>
      </c>
      <c r="E883" s="247">
        <v>4942392</v>
      </c>
      <c r="F883" s="247">
        <v>12769504.029999999</v>
      </c>
      <c r="G883" s="247">
        <v>1268931.8600000001</v>
      </c>
      <c r="H883" s="247">
        <v>821504.85</v>
      </c>
      <c r="I883" s="247">
        <v>0</v>
      </c>
      <c r="J883" s="249">
        <v>0</v>
      </c>
      <c r="K883" s="247">
        <v>0</v>
      </c>
      <c r="L883" s="247">
        <v>0</v>
      </c>
      <c r="M883" s="247">
        <v>0</v>
      </c>
      <c r="N883" s="247">
        <v>0</v>
      </c>
      <c r="O883" s="247">
        <v>0</v>
      </c>
      <c r="P883" s="247">
        <f>203886.02+350297.5</f>
        <v>554183.52</v>
      </c>
      <c r="Q883" s="247">
        <v>0</v>
      </c>
      <c r="R883" s="247">
        <v>0</v>
      </c>
      <c r="S883" s="247">
        <v>0</v>
      </c>
      <c r="T883" s="247">
        <v>0</v>
      </c>
      <c r="U883" s="250"/>
      <c r="V883" s="250"/>
      <c r="W883" s="250"/>
      <c r="X883" s="250"/>
      <c r="Y883" s="250"/>
      <c r="Z883" s="250"/>
      <c r="AA883" s="250"/>
      <c r="AB883" s="250"/>
      <c r="AC883" s="250"/>
      <c r="AD883" s="250"/>
      <c r="AE883" s="250"/>
      <c r="AF883" s="250"/>
      <c r="AG883" s="250"/>
      <c r="AH883" s="250"/>
      <c r="AI883" s="250"/>
      <c r="AJ883" s="250"/>
      <c r="AK883" s="250"/>
      <c r="AL883" s="250"/>
      <c r="AM883" s="250"/>
      <c r="AN883" s="250"/>
      <c r="AO883" s="250"/>
      <c r="AP883" s="250"/>
      <c r="AQ883" s="250"/>
    </row>
    <row r="884" spans="1:43" s="48" customFormat="1" ht="22.5" customHeight="1" x14ac:dyDescent="0.25">
      <c r="A884" s="245">
        <v>40</v>
      </c>
      <c r="B884" s="246" t="s">
        <v>1497</v>
      </c>
      <c r="C884" s="247">
        <f t="shared" si="182"/>
        <v>448214.8</v>
      </c>
      <c r="D884" s="247">
        <f t="shared" si="181"/>
        <v>0</v>
      </c>
      <c r="E884" s="247">
        <v>0</v>
      </c>
      <c r="F884" s="247">
        <v>0</v>
      </c>
      <c r="G884" s="247">
        <v>0</v>
      </c>
      <c r="H884" s="247">
        <v>0</v>
      </c>
      <c r="I884" s="247">
        <v>0</v>
      </c>
      <c r="J884" s="249">
        <v>0</v>
      </c>
      <c r="K884" s="247">
        <v>0</v>
      </c>
      <c r="L884" s="247">
        <v>0</v>
      </c>
      <c r="M884" s="247">
        <v>0</v>
      </c>
      <c r="N884" s="247">
        <v>0</v>
      </c>
      <c r="O884" s="247">
        <v>0</v>
      </c>
      <c r="P884" s="247">
        <v>448214.8</v>
      </c>
      <c r="Q884" s="247">
        <v>0</v>
      </c>
      <c r="R884" s="247">
        <v>0</v>
      </c>
      <c r="S884" s="247">
        <v>0</v>
      </c>
      <c r="T884" s="247">
        <v>0</v>
      </c>
      <c r="U884" s="250"/>
      <c r="V884" s="250"/>
      <c r="W884" s="250"/>
      <c r="X884" s="250"/>
      <c r="Y884" s="250"/>
      <c r="Z884" s="250"/>
      <c r="AA884" s="250"/>
      <c r="AB884" s="250"/>
      <c r="AC884" s="250"/>
      <c r="AD884" s="250"/>
      <c r="AE884" s="250"/>
      <c r="AF884" s="250"/>
      <c r="AG884" s="250"/>
      <c r="AH884" s="250"/>
      <c r="AI884" s="250"/>
      <c r="AJ884" s="250"/>
      <c r="AK884" s="250"/>
      <c r="AL884" s="250"/>
      <c r="AM884" s="250"/>
      <c r="AN884" s="250"/>
      <c r="AO884" s="250"/>
      <c r="AP884" s="250"/>
      <c r="AQ884" s="250"/>
    </row>
    <row r="885" spans="1:43" s="48" customFormat="1" ht="22.5" customHeight="1" x14ac:dyDescent="0.25">
      <c r="A885" s="245">
        <v>41</v>
      </c>
      <c r="B885" s="246" t="s">
        <v>1498</v>
      </c>
      <c r="C885" s="247">
        <f t="shared" si="182"/>
        <v>18071849.790000003</v>
      </c>
      <c r="D885" s="247">
        <f t="shared" si="181"/>
        <v>10880345.130000003</v>
      </c>
      <c r="E885" s="247">
        <v>2630004</v>
      </c>
      <c r="F885" s="247">
        <v>3612938</v>
      </c>
      <c r="G885" s="247">
        <v>2851618.96</v>
      </c>
      <c r="H885" s="247">
        <v>708526.21</v>
      </c>
      <c r="I885" s="247">
        <v>1077257.96</v>
      </c>
      <c r="J885" s="249">
        <v>0</v>
      </c>
      <c r="K885" s="247">
        <v>0</v>
      </c>
      <c r="L885" s="247">
        <v>0</v>
      </c>
      <c r="M885" s="247">
        <v>0</v>
      </c>
      <c r="N885" s="247">
        <v>6909354.3499999996</v>
      </c>
      <c r="O885" s="247">
        <v>0</v>
      </c>
      <c r="P885" s="247">
        <v>282150.31</v>
      </c>
      <c r="Q885" s="247">
        <v>0</v>
      </c>
      <c r="R885" s="247">
        <v>0</v>
      </c>
      <c r="S885" s="247">
        <v>0</v>
      </c>
      <c r="T885" s="247">
        <v>0</v>
      </c>
      <c r="U885" s="250"/>
      <c r="V885" s="250"/>
      <c r="W885" s="250"/>
      <c r="X885" s="250"/>
      <c r="Y885" s="250"/>
      <c r="Z885" s="250"/>
      <c r="AA885" s="250"/>
      <c r="AB885" s="250"/>
      <c r="AC885" s="250"/>
      <c r="AD885" s="250"/>
      <c r="AE885" s="250"/>
      <c r="AF885" s="250"/>
      <c r="AG885" s="250"/>
      <c r="AH885" s="250"/>
      <c r="AI885" s="250"/>
      <c r="AJ885" s="250"/>
      <c r="AK885" s="250"/>
      <c r="AL885" s="250"/>
      <c r="AM885" s="250"/>
      <c r="AN885" s="250"/>
      <c r="AO885" s="250"/>
      <c r="AP885" s="250"/>
      <c r="AQ885" s="250"/>
    </row>
    <row r="886" spans="1:43" s="48" customFormat="1" ht="22.5" customHeight="1" x14ac:dyDescent="0.25">
      <c r="A886" s="245">
        <v>42</v>
      </c>
      <c r="B886" s="246" t="s">
        <v>529</v>
      </c>
      <c r="C886" s="247">
        <f t="shared" si="182"/>
        <v>7778782.0099999998</v>
      </c>
      <c r="D886" s="247">
        <f t="shared" si="181"/>
        <v>7778782.0099999998</v>
      </c>
      <c r="E886" s="247">
        <v>0</v>
      </c>
      <c r="F886" s="247">
        <v>3126072.29</v>
      </c>
      <c r="G886" s="247">
        <v>2949030.75</v>
      </c>
      <c r="H886" s="247">
        <v>620356.80000000005</v>
      </c>
      <c r="I886" s="247">
        <v>1083322.17</v>
      </c>
      <c r="J886" s="249">
        <v>0</v>
      </c>
      <c r="K886" s="247">
        <v>0</v>
      </c>
      <c r="L886" s="247">
        <v>0</v>
      </c>
      <c r="M886" s="247">
        <v>0</v>
      </c>
      <c r="N886" s="247">
        <v>0</v>
      </c>
      <c r="O886" s="247">
        <v>0</v>
      </c>
      <c r="P886" s="247">
        <v>0</v>
      </c>
      <c r="Q886" s="247">
        <v>0</v>
      </c>
      <c r="R886" s="247">
        <v>0</v>
      </c>
      <c r="S886" s="247">
        <v>0</v>
      </c>
      <c r="T886" s="247">
        <v>0</v>
      </c>
      <c r="U886" s="250"/>
      <c r="V886" s="250"/>
      <c r="W886" s="250"/>
      <c r="X886" s="250"/>
      <c r="Y886" s="250"/>
      <c r="Z886" s="250"/>
      <c r="AA886" s="250"/>
      <c r="AB886" s="250"/>
      <c r="AC886" s="250"/>
      <c r="AD886" s="250"/>
      <c r="AE886" s="250"/>
      <c r="AF886" s="250"/>
      <c r="AG886" s="250"/>
      <c r="AH886" s="250"/>
      <c r="AI886" s="250"/>
      <c r="AJ886" s="250"/>
      <c r="AK886" s="250"/>
      <c r="AL886" s="250"/>
      <c r="AM886" s="250"/>
      <c r="AN886" s="250"/>
      <c r="AO886" s="250"/>
      <c r="AP886" s="250"/>
      <c r="AQ886" s="250"/>
    </row>
    <row r="887" spans="1:43" s="48" customFormat="1" ht="22.5" customHeight="1" x14ac:dyDescent="0.25">
      <c r="A887" s="245">
        <v>43</v>
      </c>
      <c r="B887" s="246" t="s">
        <v>531</v>
      </c>
      <c r="C887" s="247">
        <f t="shared" si="182"/>
        <v>10693184.220000001</v>
      </c>
      <c r="D887" s="247">
        <f t="shared" si="181"/>
        <v>0</v>
      </c>
      <c r="E887" s="247">
        <v>0</v>
      </c>
      <c r="F887" s="247">
        <v>0</v>
      </c>
      <c r="G887" s="247">
        <v>0</v>
      </c>
      <c r="H887" s="247">
        <v>0</v>
      </c>
      <c r="I887" s="247">
        <v>0</v>
      </c>
      <c r="J887" s="249">
        <v>0</v>
      </c>
      <c r="K887" s="247">
        <v>0</v>
      </c>
      <c r="L887" s="247">
        <v>0</v>
      </c>
      <c r="M887" s="247">
        <v>0</v>
      </c>
      <c r="N887" s="247">
        <v>0</v>
      </c>
      <c r="O887" s="247">
        <v>0</v>
      </c>
      <c r="P887" s="247">
        <v>0</v>
      </c>
      <c r="Q887" s="247">
        <v>0</v>
      </c>
      <c r="R887" s="247">
        <v>0</v>
      </c>
      <c r="S887" s="247">
        <v>10693184.220000001</v>
      </c>
      <c r="T887" s="247">
        <v>0</v>
      </c>
      <c r="U887" s="250"/>
      <c r="V887" s="250"/>
      <c r="W887" s="250"/>
      <c r="X887" s="250"/>
      <c r="Y887" s="250"/>
      <c r="Z887" s="250"/>
      <c r="AA887" s="250"/>
      <c r="AB887" s="250"/>
      <c r="AC887" s="250"/>
      <c r="AD887" s="250"/>
      <c r="AE887" s="250"/>
      <c r="AF887" s="250"/>
      <c r="AG887" s="250"/>
      <c r="AH887" s="250"/>
      <c r="AI887" s="250"/>
      <c r="AJ887" s="250"/>
      <c r="AK887" s="250"/>
      <c r="AL887" s="250"/>
      <c r="AM887" s="250"/>
      <c r="AN887" s="250"/>
      <c r="AO887" s="250"/>
      <c r="AP887" s="250"/>
      <c r="AQ887" s="250"/>
    </row>
    <row r="888" spans="1:43" s="48" customFormat="1" ht="22.5" customHeight="1" x14ac:dyDescent="0.25">
      <c r="A888" s="245">
        <v>44</v>
      </c>
      <c r="B888" s="246" t="s">
        <v>532</v>
      </c>
      <c r="C888" s="247">
        <f t="shared" si="182"/>
        <v>2782472.4</v>
      </c>
      <c r="D888" s="247">
        <f t="shared" si="181"/>
        <v>0</v>
      </c>
      <c r="E888" s="247">
        <v>0</v>
      </c>
      <c r="F888" s="247">
        <v>0</v>
      </c>
      <c r="G888" s="247">
        <v>0</v>
      </c>
      <c r="H888" s="247">
        <v>0</v>
      </c>
      <c r="I888" s="247">
        <v>0</v>
      </c>
      <c r="J888" s="249">
        <v>0</v>
      </c>
      <c r="K888" s="247">
        <v>0</v>
      </c>
      <c r="L888" s="247">
        <v>0</v>
      </c>
      <c r="M888" s="247">
        <v>0</v>
      </c>
      <c r="N888" s="247">
        <v>2782472.4</v>
      </c>
      <c r="O888" s="247">
        <v>0</v>
      </c>
      <c r="P888" s="247">
        <v>0</v>
      </c>
      <c r="Q888" s="247">
        <v>0</v>
      </c>
      <c r="R888" s="247">
        <v>0</v>
      </c>
      <c r="S888" s="247">
        <v>0</v>
      </c>
      <c r="T888" s="247">
        <v>0</v>
      </c>
      <c r="U888" s="250"/>
      <c r="V888" s="250"/>
      <c r="W888" s="250"/>
      <c r="X888" s="250"/>
      <c r="Y888" s="250"/>
      <c r="Z888" s="250"/>
      <c r="AA888" s="250"/>
      <c r="AB888" s="250"/>
      <c r="AC888" s="250"/>
      <c r="AD888" s="250"/>
      <c r="AE888" s="250"/>
      <c r="AF888" s="250"/>
      <c r="AG888" s="250"/>
      <c r="AH888" s="250"/>
      <c r="AI888" s="250"/>
      <c r="AJ888" s="250"/>
      <c r="AK888" s="250"/>
      <c r="AL888" s="250"/>
      <c r="AM888" s="250"/>
      <c r="AN888" s="250"/>
      <c r="AO888" s="250"/>
      <c r="AP888" s="250"/>
      <c r="AQ888" s="250"/>
    </row>
    <row r="889" spans="1:43" s="48" customFormat="1" ht="22.5" customHeight="1" x14ac:dyDescent="0.25">
      <c r="A889" s="245">
        <v>45</v>
      </c>
      <c r="B889" s="246" t="s">
        <v>122</v>
      </c>
      <c r="C889" s="247">
        <f t="shared" si="182"/>
        <v>4023557.74</v>
      </c>
      <c r="D889" s="247">
        <f t="shared" si="181"/>
        <v>0</v>
      </c>
      <c r="E889" s="247">
        <v>0</v>
      </c>
      <c r="F889" s="247">
        <v>0</v>
      </c>
      <c r="G889" s="247">
        <v>0</v>
      </c>
      <c r="H889" s="247">
        <v>0</v>
      </c>
      <c r="I889" s="247">
        <v>0</v>
      </c>
      <c r="J889" s="249">
        <v>0</v>
      </c>
      <c r="K889" s="247">
        <v>0</v>
      </c>
      <c r="L889" s="247">
        <v>4023557.74</v>
      </c>
      <c r="M889" s="247">
        <v>0</v>
      </c>
      <c r="N889" s="247">
        <v>0</v>
      </c>
      <c r="O889" s="247">
        <v>0</v>
      </c>
      <c r="P889" s="247">
        <v>0</v>
      </c>
      <c r="Q889" s="247">
        <v>0</v>
      </c>
      <c r="R889" s="247">
        <v>0</v>
      </c>
      <c r="S889" s="247">
        <v>0</v>
      </c>
      <c r="T889" s="247">
        <v>0</v>
      </c>
      <c r="U889" s="250"/>
      <c r="V889" s="250"/>
      <c r="W889" s="250"/>
      <c r="X889" s="250"/>
      <c r="Y889" s="250"/>
      <c r="Z889" s="250"/>
      <c r="AA889" s="250"/>
      <c r="AB889" s="250"/>
      <c r="AC889" s="250"/>
      <c r="AD889" s="250"/>
      <c r="AE889" s="250"/>
      <c r="AF889" s="250"/>
      <c r="AG889" s="250"/>
      <c r="AH889" s="250"/>
      <c r="AI889" s="250"/>
      <c r="AJ889" s="250"/>
      <c r="AK889" s="250"/>
      <c r="AL889" s="250"/>
      <c r="AM889" s="250"/>
      <c r="AN889" s="250"/>
      <c r="AO889" s="250"/>
      <c r="AP889" s="250"/>
      <c r="AQ889" s="250"/>
    </row>
    <row r="890" spans="1:43" s="58" customFormat="1" ht="22.5" customHeight="1" x14ac:dyDescent="0.25">
      <c r="A890" s="245">
        <v>46</v>
      </c>
      <c r="B890" s="246" t="s">
        <v>533</v>
      </c>
      <c r="C890" s="247">
        <f t="shared" si="182"/>
        <v>2108184.84</v>
      </c>
      <c r="D890" s="247">
        <f t="shared" si="181"/>
        <v>2108184.84</v>
      </c>
      <c r="E890" s="268">
        <v>2108184.84</v>
      </c>
      <c r="F890" s="268">
        <v>0</v>
      </c>
      <c r="G890" s="268">
        <v>0</v>
      </c>
      <c r="H890" s="268">
        <v>0</v>
      </c>
      <c r="I890" s="268">
        <v>0</v>
      </c>
      <c r="J890" s="269">
        <v>0</v>
      </c>
      <c r="K890" s="268">
        <v>0</v>
      </c>
      <c r="L890" s="268">
        <v>0</v>
      </c>
      <c r="M890" s="268">
        <v>0</v>
      </c>
      <c r="N890" s="268">
        <v>0</v>
      </c>
      <c r="O890" s="268">
        <v>0</v>
      </c>
      <c r="P890" s="268">
        <v>0</v>
      </c>
      <c r="Q890" s="268">
        <v>0</v>
      </c>
      <c r="R890" s="268">
        <v>0</v>
      </c>
      <c r="S890" s="268">
        <v>0</v>
      </c>
      <c r="T890" s="268">
        <v>0</v>
      </c>
      <c r="U890" s="286"/>
      <c r="V890" s="286"/>
      <c r="W890" s="286"/>
      <c r="X890" s="286"/>
      <c r="Y890" s="286"/>
      <c r="Z890" s="286"/>
      <c r="AA890" s="286"/>
      <c r="AB890" s="286"/>
      <c r="AC890" s="286"/>
      <c r="AD890" s="286"/>
      <c r="AE890" s="286"/>
      <c r="AF890" s="286"/>
      <c r="AG890" s="286"/>
      <c r="AH890" s="286"/>
      <c r="AI890" s="286"/>
      <c r="AJ890" s="286"/>
      <c r="AK890" s="286"/>
      <c r="AL890" s="286"/>
      <c r="AM890" s="286"/>
      <c r="AN890" s="286"/>
      <c r="AO890" s="286"/>
      <c r="AP890" s="286"/>
      <c r="AQ890" s="286"/>
    </row>
    <row r="891" spans="1:43" s="58" customFormat="1" ht="22.5" customHeight="1" x14ac:dyDescent="0.25">
      <c r="A891" s="245">
        <v>47</v>
      </c>
      <c r="B891" s="246" t="s">
        <v>1499</v>
      </c>
      <c r="C891" s="247">
        <f t="shared" si="182"/>
        <v>7697362.1399999997</v>
      </c>
      <c r="D891" s="247">
        <f t="shared" si="181"/>
        <v>1153427.03</v>
      </c>
      <c r="E891" s="268">
        <v>1153427.03</v>
      </c>
      <c r="F891" s="268">
        <v>0</v>
      </c>
      <c r="G891" s="268">
        <v>0</v>
      </c>
      <c r="H891" s="268">
        <v>0</v>
      </c>
      <c r="I891" s="268">
        <v>0</v>
      </c>
      <c r="J891" s="269">
        <v>0</v>
      </c>
      <c r="K891" s="268">
        <v>0</v>
      </c>
      <c r="L891" s="268">
        <v>0</v>
      </c>
      <c r="M891" s="268">
        <v>0</v>
      </c>
      <c r="N891" s="268">
        <v>6286181.5999999996</v>
      </c>
      <c r="O891" s="268">
        <v>0</v>
      </c>
      <c r="P891" s="268">
        <v>257753.51</v>
      </c>
      <c r="Q891" s="268">
        <v>0</v>
      </c>
      <c r="R891" s="268">
        <v>0</v>
      </c>
      <c r="S891" s="268">
        <v>0</v>
      </c>
      <c r="T891" s="268">
        <v>0</v>
      </c>
      <c r="U891" s="287"/>
      <c r="V891" s="287"/>
      <c r="W891" s="286"/>
      <c r="X891" s="286"/>
      <c r="Y891" s="286"/>
      <c r="Z891" s="286"/>
      <c r="AA891" s="286"/>
      <c r="AB891" s="286"/>
      <c r="AC891" s="286"/>
      <c r="AD891" s="286"/>
      <c r="AE891" s="286"/>
      <c r="AF891" s="286"/>
      <c r="AG891" s="286"/>
      <c r="AH891" s="286"/>
      <c r="AI891" s="286"/>
      <c r="AJ891" s="286"/>
      <c r="AK891" s="286"/>
      <c r="AL891" s="286"/>
      <c r="AM891" s="286"/>
      <c r="AN891" s="286"/>
      <c r="AO891" s="286"/>
      <c r="AP891" s="286"/>
      <c r="AQ891" s="286"/>
    </row>
    <row r="892" spans="1:43" s="48" customFormat="1" ht="22.5" customHeight="1" x14ac:dyDescent="0.25">
      <c r="A892" s="245">
        <v>48</v>
      </c>
      <c r="B892" s="246" t="s">
        <v>1500</v>
      </c>
      <c r="C892" s="247">
        <f t="shared" si="182"/>
        <v>3059963.68</v>
      </c>
      <c r="D892" s="247">
        <f t="shared" si="181"/>
        <v>1566945.6</v>
      </c>
      <c r="E892" s="247">
        <v>1566945.6</v>
      </c>
      <c r="F892" s="247">
        <v>0</v>
      </c>
      <c r="G892" s="247">
        <v>0</v>
      </c>
      <c r="H892" s="247">
        <v>0</v>
      </c>
      <c r="I892" s="247">
        <v>0</v>
      </c>
      <c r="J892" s="249">
        <v>0</v>
      </c>
      <c r="K892" s="247">
        <v>0</v>
      </c>
      <c r="L892" s="247">
        <v>0</v>
      </c>
      <c r="M892" s="247">
        <v>0</v>
      </c>
      <c r="N892" s="247">
        <v>1467904.4100000001</v>
      </c>
      <c r="O892" s="247">
        <v>0</v>
      </c>
      <c r="P892" s="247">
        <v>25113.67</v>
      </c>
      <c r="Q892" s="247">
        <v>0</v>
      </c>
      <c r="R892" s="247">
        <v>0</v>
      </c>
      <c r="S892" s="247">
        <v>0</v>
      </c>
      <c r="T892" s="247">
        <v>0</v>
      </c>
      <c r="U892" s="250"/>
      <c r="V892" s="250"/>
      <c r="W892" s="250"/>
      <c r="X892" s="250"/>
      <c r="Y892" s="250"/>
      <c r="Z892" s="250"/>
      <c r="AA892" s="250"/>
      <c r="AB892" s="250"/>
      <c r="AC892" s="250"/>
      <c r="AD892" s="250"/>
      <c r="AE892" s="250"/>
      <c r="AF892" s="250"/>
      <c r="AG892" s="250"/>
      <c r="AH892" s="250"/>
      <c r="AI892" s="250"/>
      <c r="AJ892" s="250"/>
      <c r="AK892" s="250"/>
      <c r="AL892" s="250"/>
      <c r="AM892" s="250"/>
      <c r="AN892" s="250"/>
      <c r="AO892" s="250"/>
      <c r="AP892" s="250"/>
      <c r="AQ892" s="250"/>
    </row>
    <row r="893" spans="1:43" s="48" customFormat="1" ht="22.5" customHeight="1" x14ac:dyDescent="0.25">
      <c r="A893" s="245">
        <v>49</v>
      </c>
      <c r="B893" s="246" t="s">
        <v>1501</v>
      </c>
      <c r="C893" s="247">
        <f t="shared" si="182"/>
        <v>2807117.02</v>
      </c>
      <c r="D893" s="247">
        <f t="shared" si="181"/>
        <v>2555386.7999999998</v>
      </c>
      <c r="E893" s="247">
        <v>0</v>
      </c>
      <c r="F893" s="247">
        <v>2555386.7999999998</v>
      </c>
      <c r="G893" s="247">
        <v>0</v>
      </c>
      <c r="H893" s="247">
        <v>0</v>
      </c>
      <c r="I893" s="247">
        <v>0</v>
      </c>
      <c r="J893" s="249">
        <v>0</v>
      </c>
      <c r="K893" s="247">
        <v>0</v>
      </c>
      <c r="L893" s="247">
        <v>0</v>
      </c>
      <c r="M893" s="247">
        <v>0</v>
      </c>
      <c r="N893" s="247">
        <v>0</v>
      </c>
      <c r="O893" s="247">
        <v>0</v>
      </c>
      <c r="P893" s="247">
        <v>251730.22</v>
      </c>
      <c r="Q893" s="247">
        <v>0</v>
      </c>
      <c r="R893" s="247">
        <v>0</v>
      </c>
      <c r="S893" s="247">
        <v>0</v>
      </c>
      <c r="T893" s="247">
        <v>0</v>
      </c>
      <c r="U893" s="250"/>
      <c r="V893" s="250"/>
      <c r="W893" s="250"/>
      <c r="X893" s="250"/>
      <c r="Y893" s="250"/>
      <c r="Z893" s="250"/>
      <c r="AA893" s="250"/>
      <c r="AB893" s="250"/>
      <c r="AC893" s="250"/>
      <c r="AD893" s="250"/>
      <c r="AE893" s="250"/>
      <c r="AF893" s="250"/>
      <c r="AG893" s="250"/>
      <c r="AH893" s="250"/>
      <c r="AI893" s="250"/>
      <c r="AJ893" s="250"/>
      <c r="AK893" s="250"/>
      <c r="AL893" s="250"/>
      <c r="AM893" s="250"/>
      <c r="AN893" s="250"/>
      <c r="AO893" s="250"/>
      <c r="AP893" s="250"/>
      <c r="AQ893" s="250"/>
    </row>
    <row r="894" spans="1:43" s="48" customFormat="1" ht="22.5" customHeight="1" x14ac:dyDescent="0.25">
      <c r="A894" s="245">
        <v>50</v>
      </c>
      <c r="B894" s="246" t="s">
        <v>535</v>
      </c>
      <c r="C894" s="247">
        <f t="shared" si="182"/>
        <v>7152989.3600000003</v>
      </c>
      <c r="D894" s="247">
        <f t="shared" si="181"/>
        <v>0</v>
      </c>
      <c r="E894" s="247">
        <v>0</v>
      </c>
      <c r="F894" s="247">
        <v>0</v>
      </c>
      <c r="G894" s="247">
        <v>0</v>
      </c>
      <c r="H894" s="247">
        <v>0</v>
      </c>
      <c r="I894" s="247">
        <v>0</v>
      </c>
      <c r="J894" s="249">
        <v>0</v>
      </c>
      <c r="K894" s="247">
        <v>0</v>
      </c>
      <c r="L894" s="247">
        <v>0</v>
      </c>
      <c r="M894" s="247">
        <v>0</v>
      </c>
      <c r="N894" s="247">
        <v>7152989.3600000003</v>
      </c>
      <c r="O894" s="247">
        <v>0</v>
      </c>
      <c r="P894" s="247">
        <v>0</v>
      </c>
      <c r="Q894" s="247">
        <v>0</v>
      </c>
      <c r="R894" s="247">
        <v>0</v>
      </c>
      <c r="S894" s="247">
        <v>0</v>
      </c>
      <c r="T894" s="247">
        <v>0</v>
      </c>
      <c r="U894" s="250"/>
      <c r="V894" s="250"/>
      <c r="W894" s="250"/>
      <c r="X894" s="250"/>
      <c r="Y894" s="250"/>
      <c r="Z894" s="250"/>
      <c r="AA894" s="250"/>
      <c r="AB894" s="250"/>
      <c r="AC894" s="250"/>
      <c r="AD894" s="250"/>
      <c r="AE894" s="250"/>
      <c r="AF894" s="250"/>
      <c r="AG894" s="250"/>
      <c r="AH894" s="250"/>
      <c r="AI894" s="250"/>
      <c r="AJ894" s="250"/>
      <c r="AK894" s="250"/>
      <c r="AL894" s="250"/>
      <c r="AM894" s="250"/>
      <c r="AN894" s="250"/>
      <c r="AO894" s="250"/>
      <c r="AP894" s="250"/>
      <c r="AQ894" s="250"/>
    </row>
    <row r="895" spans="1:43" s="48" customFormat="1" ht="22.5" customHeight="1" x14ac:dyDescent="0.25">
      <c r="A895" s="245">
        <v>51</v>
      </c>
      <c r="B895" s="246" t="s">
        <v>1502</v>
      </c>
      <c r="C895" s="247">
        <f t="shared" si="182"/>
        <v>461720</v>
      </c>
      <c r="D895" s="247">
        <f t="shared" si="181"/>
        <v>0</v>
      </c>
      <c r="E895" s="247">
        <v>0</v>
      </c>
      <c r="F895" s="247">
        <v>0</v>
      </c>
      <c r="G895" s="247">
        <v>0</v>
      </c>
      <c r="H895" s="247">
        <v>0</v>
      </c>
      <c r="I895" s="247">
        <v>0</v>
      </c>
      <c r="J895" s="249">
        <v>0</v>
      </c>
      <c r="K895" s="247">
        <v>0</v>
      </c>
      <c r="L895" s="247">
        <v>0</v>
      </c>
      <c r="M895" s="247">
        <v>0</v>
      </c>
      <c r="N895" s="247">
        <v>0</v>
      </c>
      <c r="O895" s="247">
        <v>0</v>
      </c>
      <c r="P895" s="247">
        <v>461720</v>
      </c>
      <c r="Q895" s="247">
        <v>0</v>
      </c>
      <c r="R895" s="247">
        <v>0</v>
      </c>
      <c r="S895" s="247">
        <v>0</v>
      </c>
      <c r="T895" s="247">
        <v>0</v>
      </c>
      <c r="U895" s="250"/>
      <c r="V895" s="250"/>
      <c r="W895" s="250"/>
      <c r="X895" s="250"/>
      <c r="Y895" s="250"/>
      <c r="Z895" s="250"/>
      <c r="AA895" s="250"/>
      <c r="AB895" s="250"/>
      <c r="AC895" s="250"/>
      <c r="AD895" s="250"/>
      <c r="AE895" s="250"/>
      <c r="AF895" s="250"/>
      <c r="AG895" s="250"/>
      <c r="AH895" s="250"/>
      <c r="AI895" s="250"/>
      <c r="AJ895" s="250"/>
      <c r="AK895" s="250"/>
      <c r="AL895" s="250"/>
      <c r="AM895" s="250"/>
      <c r="AN895" s="250"/>
      <c r="AO895" s="250"/>
      <c r="AP895" s="250"/>
      <c r="AQ895" s="250"/>
    </row>
    <row r="896" spans="1:43" s="48" customFormat="1" ht="24" customHeight="1" x14ac:dyDescent="0.25">
      <c r="A896" s="245">
        <v>52</v>
      </c>
      <c r="B896" s="246" t="s">
        <v>133</v>
      </c>
      <c r="C896" s="247">
        <f t="shared" si="182"/>
        <v>1266346.97</v>
      </c>
      <c r="D896" s="247">
        <f t="shared" si="181"/>
        <v>0</v>
      </c>
      <c r="E896" s="247">
        <v>0</v>
      </c>
      <c r="F896" s="247">
        <v>0</v>
      </c>
      <c r="G896" s="247">
        <v>0</v>
      </c>
      <c r="H896" s="247">
        <v>0</v>
      </c>
      <c r="I896" s="247">
        <v>0</v>
      </c>
      <c r="J896" s="249">
        <v>0</v>
      </c>
      <c r="K896" s="247">
        <v>0</v>
      </c>
      <c r="L896" s="247">
        <v>0</v>
      </c>
      <c r="M896" s="247">
        <v>0</v>
      </c>
      <c r="N896" s="247">
        <v>1266346.97</v>
      </c>
      <c r="O896" s="247">
        <v>0</v>
      </c>
      <c r="P896" s="247">
        <v>0</v>
      </c>
      <c r="Q896" s="247">
        <v>0</v>
      </c>
      <c r="R896" s="247">
        <v>0</v>
      </c>
      <c r="S896" s="247">
        <v>0</v>
      </c>
      <c r="T896" s="247">
        <v>0</v>
      </c>
      <c r="U896" s="250"/>
      <c r="V896" s="250"/>
      <c r="W896" s="250"/>
      <c r="X896" s="250"/>
      <c r="Y896" s="250"/>
      <c r="Z896" s="250"/>
      <c r="AA896" s="250"/>
      <c r="AB896" s="250"/>
      <c r="AC896" s="250"/>
      <c r="AD896" s="250"/>
      <c r="AE896" s="250"/>
      <c r="AF896" s="250"/>
      <c r="AG896" s="250"/>
      <c r="AH896" s="250"/>
      <c r="AI896" s="250"/>
      <c r="AJ896" s="250"/>
      <c r="AK896" s="250"/>
      <c r="AL896" s="250"/>
      <c r="AM896" s="250"/>
      <c r="AN896" s="250"/>
      <c r="AO896" s="250"/>
      <c r="AP896" s="250"/>
      <c r="AQ896" s="250"/>
    </row>
    <row r="897" spans="1:44" s="48" customFormat="1" ht="22.5" customHeight="1" x14ac:dyDescent="0.25">
      <c r="A897" s="245">
        <v>53</v>
      </c>
      <c r="B897" s="246" t="s">
        <v>134</v>
      </c>
      <c r="C897" s="247">
        <f t="shared" si="182"/>
        <v>4346356.51</v>
      </c>
      <c r="D897" s="247">
        <f t="shared" si="181"/>
        <v>0</v>
      </c>
      <c r="E897" s="247">
        <v>0</v>
      </c>
      <c r="F897" s="247">
        <v>0</v>
      </c>
      <c r="G897" s="247">
        <v>0</v>
      </c>
      <c r="H897" s="247">
        <v>0</v>
      </c>
      <c r="I897" s="247">
        <v>0</v>
      </c>
      <c r="J897" s="249">
        <v>0</v>
      </c>
      <c r="K897" s="247">
        <v>0</v>
      </c>
      <c r="L897" s="247">
        <v>0</v>
      </c>
      <c r="M897" s="247">
        <v>0</v>
      </c>
      <c r="N897" s="247">
        <v>0</v>
      </c>
      <c r="O897" s="247">
        <v>0</v>
      </c>
      <c r="P897" s="247">
        <v>0</v>
      </c>
      <c r="Q897" s="247">
        <v>0</v>
      </c>
      <c r="R897" s="247">
        <v>0</v>
      </c>
      <c r="S897" s="247">
        <v>4346356.51</v>
      </c>
      <c r="T897" s="247">
        <v>0</v>
      </c>
      <c r="U897" s="250"/>
      <c r="V897" s="250"/>
      <c r="W897" s="250"/>
      <c r="X897" s="250"/>
      <c r="Y897" s="250"/>
      <c r="Z897" s="250"/>
      <c r="AA897" s="250"/>
      <c r="AB897" s="250"/>
      <c r="AC897" s="250"/>
      <c r="AD897" s="250"/>
      <c r="AE897" s="250"/>
      <c r="AF897" s="250"/>
      <c r="AG897" s="250"/>
      <c r="AH897" s="250"/>
      <c r="AI897" s="250"/>
      <c r="AJ897" s="250"/>
      <c r="AK897" s="250"/>
      <c r="AL897" s="250"/>
      <c r="AM897" s="250"/>
      <c r="AN897" s="250"/>
      <c r="AO897" s="250"/>
      <c r="AP897" s="250"/>
      <c r="AQ897" s="250"/>
    </row>
    <row r="898" spans="1:44" s="48" customFormat="1" ht="22.5" customHeight="1" x14ac:dyDescent="0.25">
      <c r="A898" s="245">
        <v>54</v>
      </c>
      <c r="B898" s="246" t="s">
        <v>136</v>
      </c>
      <c r="C898" s="247">
        <f t="shared" si="182"/>
        <v>860889.1</v>
      </c>
      <c r="D898" s="247">
        <f t="shared" si="181"/>
        <v>860889.1</v>
      </c>
      <c r="E898" s="247">
        <v>0</v>
      </c>
      <c r="F898" s="247">
        <v>0</v>
      </c>
      <c r="G898" s="247">
        <v>0</v>
      </c>
      <c r="H898" s="247">
        <v>0</v>
      </c>
      <c r="I898" s="247">
        <v>860889.1</v>
      </c>
      <c r="J898" s="249">
        <v>0</v>
      </c>
      <c r="K898" s="247">
        <v>0</v>
      </c>
      <c r="L898" s="247">
        <v>0</v>
      </c>
      <c r="M898" s="247">
        <v>0</v>
      </c>
      <c r="N898" s="247">
        <v>0</v>
      </c>
      <c r="O898" s="247">
        <v>0</v>
      </c>
      <c r="P898" s="247">
        <v>0</v>
      </c>
      <c r="Q898" s="247">
        <v>0</v>
      </c>
      <c r="R898" s="247">
        <v>0</v>
      </c>
      <c r="S898" s="247">
        <v>0</v>
      </c>
      <c r="T898" s="247">
        <v>0</v>
      </c>
      <c r="U898" s="250"/>
      <c r="V898" s="250"/>
      <c r="W898" s="250"/>
      <c r="X898" s="250"/>
      <c r="Y898" s="250"/>
      <c r="Z898" s="250"/>
      <c r="AA898" s="250"/>
      <c r="AB898" s="250"/>
      <c r="AC898" s="250"/>
      <c r="AD898" s="250"/>
      <c r="AE898" s="250"/>
      <c r="AF898" s="250"/>
      <c r="AG898" s="250"/>
      <c r="AH898" s="250"/>
      <c r="AI898" s="250"/>
      <c r="AJ898" s="250"/>
      <c r="AK898" s="250"/>
      <c r="AL898" s="250"/>
      <c r="AM898" s="250"/>
      <c r="AN898" s="250"/>
      <c r="AO898" s="250"/>
      <c r="AP898" s="250"/>
      <c r="AQ898" s="250"/>
    </row>
    <row r="899" spans="1:44" s="48" customFormat="1" ht="22.5" customHeight="1" x14ac:dyDescent="0.25">
      <c r="A899" s="245">
        <v>55</v>
      </c>
      <c r="B899" s="246" t="s">
        <v>545</v>
      </c>
      <c r="C899" s="247">
        <f t="shared" si="182"/>
        <v>14936357.68</v>
      </c>
      <c r="D899" s="247">
        <f t="shared" si="181"/>
        <v>0</v>
      </c>
      <c r="E899" s="247">
        <v>0</v>
      </c>
      <c r="F899" s="247">
        <v>0</v>
      </c>
      <c r="G899" s="247">
        <v>0</v>
      </c>
      <c r="H899" s="247">
        <v>0</v>
      </c>
      <c r="I899" s="247">
        <v>0</v>
      </c>
      <c r="J899" s="249">
        <v>0</v>
      </c>
      <c r="K899" s="247">
        <v>0</v>
      </c>
      <c r="L899" s="247">
        <v>14936357.68</v>
      </c>
      <c r="M899" s="247">
        <v>0</v>
      </c>
      <c r="N899" s="247">
        <v>0</v>
      </c>
      <c r="O899" s="247">
        <v>0</v>
      </c>
      <c r="P899" s="247">
        <v>0</v>
      </c>
      <c r="Q899" s="247">
        <v>0</v>
      </c>
      <c r="R899" s="247">
        <v>0</v>
      </c>
      <c r="S899" s="247">
        <v>0</v>
      </c>
      <c r="T899" s="247">
        <v>0</v>
      </c>
      <c r="U899" s="250"/>
      <c r="V899" s="250"/>
      <c r="W899" s="250"/>
      <c r="X899" s="250"/>
      <c r="Y899" s="250"/>
      <c r="Z899" s="250"/>
      <c r="AA899" s="250"/>
      <c r="AB899" s="250"/>
      <c r="AC899" s="250"/>
      <c r="AD899" s="250"/>
      <c r="AE899" s="250"/>
      <c r="AF899" s="250"/>
      <c r="AG899" s="250"/>
      <c r="AH899" s="250"/>
      <c r="AI899" s="250"/>
      <c r="AJ899" s="250"/>
      <c r="AK899" s="250"/>
      <c r="AL899" s="250"/>
      <c r="AM899" s="250"/>
      <c r="AN899" s="250"/>
      <c r="AO899" s="250"/>
      <c r="AP899" s="250"/>
      <c r="AQ899" s="250"/>
    </row>
    <row r="900" spans="1:44" s="48" customFormat="1" ht="23.25" customHeight="1" x14ac:dyDescent="0.25">
      <c r="A900" s="245">
        <v>56</v>
      </c>
      <c r="B900" s="246" t="s">
        <v>1503</v>
      </c>
      <c r="C900" s="247">
        <f t="shared" si="182"/>
        <v>7184196.9099999992</v>
      </c>
      <c r="D900" s="247">
        <f t="shared" si="181"/>
        <v>2837517.5999999996</v>
      </c>
      <c r="E900" s="247">
        <v>2301256.7999999998</v>
      </c>
      <c r="F900" s="247">
        <v>0</v>
      </c>
      <c r="G900" s="247">
        <v>0</v>
      </c>
      <c r="H900" s="247">
        <v>0</v>
      </c>
      <c r="I900" s="247">
        <v>536260.80000000005</v>
      </c>
      <c r="J900" s="249">
        <v>0</v>
      </c>
      <c r="K900" s="247">
        <v>0</v>
      </c>
      <c r="L900" s="247">
        <v>0</v>
      </c>
      <c r="M900" s="247">
        <v>0</v>
      </c>
      <c r="N900" s="247">
        <v>4113574.01</v>
      </c>
      <c r="O900" s="247">
        <v>0</v>
      </c>
      <c r="P900" s="247">
        <v>233105.3</v>
      </c>
      <c r="Q900" s="247">
        <v>0</v>
      </c>
      <c r="R900" s="247">
        <v>0</v>
      </c>
      <c r="S900" s="247">
        <v>0</v>
      </c>
      <c r="T900" s="247">
        <v>0</v>
      </c>
      <c r="U900" s="250"/>
      <c r="V900" s="250"/>
      <c r="W900" s="250"/>
      <c r="X900" s="250"/>
      <c r="Y900" s="250"/>
      <c r="Z900" s="250"/>
      <c r="AA900" s="250"/>
      <c r="AB900" s="250"/>
      <c r="AC900" s="250"/>
      <c r="AD900" s="250"/>
      <c r="AE900" s="250"/>
      <c r="AF900" s="250"/>
      <c r="AG900" s="250"/>
      <c r="AH900" s="250"/>
      <c r="AI900" s="250"/>
      <c r="AJ900" s="250"/>
      <c r="AK900" s="250"/>
      <c r="AL900" s="250"/>
      <c r="AM900" s="250"/>
      <c r="AN900" s="250"/>
      <c r="AO900" s="250"/>
      <c r="AP900" s="250"/>
      <c r="AQ900" s="250"/>
    </row>
    <row r="901" spans="1:44" s="48" customFormat="1" ht="22.5" customHeight="1" x14ac:dyDescent="0.25">
      <c r="A901" s="245">
        <v>57</v>
      </c>
      <c r="B901" s="246" t="s">
        <v>1504</v>
      </c>
      <c r="C901" s="247">
        <f t="shared" si="182"/>
        <v>880172.4</v>
      </c>
      <c r="D901" s="247">
        <f t="shared" si="181"/>
        <v>0</v>
      </c>
      <c r="E901" s="247">
        <v>0</v>
      </c>
      <c r="F901" s="247">
        <v>0</v>
      </c>
      <c r="G901" s="247">
        <v>0</v>
      </c>
      <c r="H901" s="247">
        <v>0</v>
      </c>
      <c r="I901" s="247">
        <v>0</v>
      </c>
      <c r="J901" s="249">
        <v>0</v>
      </c>
      <c r="K901" s="247">
        <v>0</v>
      </c>
      <c r="L901" s="247">
        <v>0</v>
      </c>
      <c r="M901" s="247">
        <v>0</v>
      </c>
      <c r="N901" s="247">
        <v>880172.4</v>
      </c>
      <c r="O901" s="247">
        <v>0</v>
      </c>
      <c r="P901" s="247">
        <v>0</v>
      </c>
      <c r="Q901" s="247">
        <v>0</v>
      </c>
      <c r="R901" s="247">
        <v>0</v>
      </c>
      <c r="S901" s="247">
        <v>0</v>
      </c>
      <c r="T901" s="247">
        <v>0</v>
      </c>
      <c r="U901" s="254"/>
      <c r="V901" s="254"/>
      <c r="W901" s="254"/>
      <c r="X901" s="254"/>
      <c r="Y901" s="254"/>
      <c r="Z901" s="254"/>
      <c r="AA901" s="254"/>
      <c r="AB901" s="254"/>
      <c r="AC901" s="254"/>
      <c r="AD901" s="254"/>
      <c r="AE901" s="254"/>
      <c r="AF901" s="254"/>
      <c r="AG901" s="254"/>
      <c r="AH901" s="254"/>
      <c r="AI901" s="254"/>
      <c r="AJ901" s="254"/>
      <c r="AK901" s="254"/>
      <c r="AL901" s="254"/>
      <c r="AM901" s="254"/>
      <c r="AN901" s="254"/>
      <c r="AO901" s="254"/>
      <c r="AP901" s="254"/>
      <c r="AQ901" s="254"/>
      <c r="AR901" s="255"/>
    </row>
    <row r="902" spans="1:44" s="48" customFormat="1" ht="23.25" customHeight="1" x14ac:dyDescent="0.25">
      <c r="A902" s="245">
        <v>58</v>
      </c>
      <c r="B902" s="246" t="s">
        <v>859</v>
      </c>
      <c r="C902" s="247">
        <f t="shared" si="182"/>
        <v>1785268.8</v>
      </c>
      <c r="D902" s="247">
        <f t="shared" si="181"/>
        <v>1785268.8</v>
      </c>
      <c r="E902" s="247">
        <v>1785268.8</v>
      </c>
      <c r="F902" s="247">
        <v>0</v>
      </c>
      <c r="G902" s="247">
        <v>0</v>
      </c>
      <c r="H902" s="247">
        <v>0</v>
      </c>
      <c r="I902" s="247">
        <v>0</v>
      </c>
      <c r="J902" s="249">
        <v>0</v>
      </c>
      <c r="K902" s="247">
        <v>0</v>
      </c>
      <c r="L902" s="247">
        <v>0</v>
      </c>
      <c r="M902" s="247">
        <v>0</v>
      </c>
      <c r="N902" s="247">
        <v>0</v>
      </c>
      <c r="O902" s="247">
        <v>0</v>
      </c>
      <c r="P902" s="247">
        <v>0</v>
      </c>
      <c r="Q902" s="247">
        <v>0</v>
      </c>
      <c r="R902" s="247">
        <v>0</v>
      </c>
      <c r="S902" s="247">
        <v>0</v>
      </c>
      <c r="T902" s="247">
        <v>0</v>
      </c>
      <c r="U902" s="250"/>
      <c r="V902" s="250"/>
      <c r="W902" s="250"/>
      <c r="X902" s="250"/>
      <c r="Y902" s="250"/>
      <c r="Z902" s="250"/>
      <c r="AA902" s="250"/>
      <c r="AB902" s="250"/>
      <c r="AC902" s="250"/>
      <c r="AD902" s="250"/>
      <c r="AE902" s="250"/>
      <c r="AF902" s="250"/>
      <c r="AG902" s="250"/>
      <c r="AH902" s="250"/>
      <c r="AI902" s="250"/>
      <c r="AJ902" s="250"/>
      <c r="AK902" s="250"/>
      <c r="AL902" s="250"/>
      <c r="AM902" s="250"/>
      <c r="AN902" s="250"/>
      <c r="AO902" s="250"/>
      <c r="AP902" s="250"/>
      <c r="AQ902" s="250"/>
    </row>
    <row r="903" spans="1:44" s="48" customFormat="1" ht="22.5" customHeight="1" x14ac:dyDescent="0.25">
      <c r="A903" s="245">
        <v>59</v>
      </c>
      <c r="B903" s="246" t="s">
        <v>149</v>
      </c>
      <c r="C903" s="247">
        <f t="shared" si="182"/>
        <v>4365903.59</v>
      </c>
      <c r="D903" s="247">
        <f t="shared" si="181"/>
        <v>0</v>
      </c>
      <c r="E903" s="247">
        <v>0</v>
      </c>
      <c r="F903" s="247">
        <v>0</v>
      </c>
      <c r="G903" s="247">
        <v>0</v>
      </c>
      <c r="H903" s="247">
        <v>0</v>
      </c>
      <c r="I903" s="247">
        <v>0</v>
      </c>
      <c r="J903" s="249">
        <v>0</v>
      </c>
      <c r="K903" s="247">
        <v>0</v>
      </c>
      <c r="L903" s="247">
        <v>4365903.59</v>
      </c>
      <c r="M903" s="247">
        <v>0</v>
      </c>
      <c r="N903" s="247">
        <v>0</v>
      </c>
      <c r="O903" s="247">
        <v>0</v>
      </c>
      <c r="P903" s="247">
        <v>0</v>
      </c>
      <c r="Q903" s="247">
        <v>0</v>
      </c>
      <c r="R903" s="247">
        <v>0</v>
      </c>
      <c r="S903" s="247">
        <v>0</v>
      </c>
      <c r="T903" s="247">
        <v>0</v>
      </c>
      <c r="U903" s="250"/>
      <c r="V903" s="250"/>
      <c r="W903" s="250"/>
      <c r="X903" s="250"/>
      <c r="Y903" s="250"/>
      <c r="Z903" s="250"/>
      <c r="AA903" s="250"/>
      <c r="AB903" s="250"/>
      <c r="AC903" s="250"/>
      <c r="AD903" s="250"/>
      <c r="AE903" s="250"/>
      <c r="AF903" s="250"/>
      <c r="AG903" s="250"/>
      <c r="AH903" s="250"/>
      <c r="AI903" s="250"/>
      <c r="AJ903" s="250"/>
      <c r="AK903" s="250"/>
      <c r="AL903" s="250"/>
      <c r="AM903" s="250"/>
      <c r="AN903" s="250"/>
      <c r="AO903" s="250"/>
      <c r="AP903" s="250"/>
      <c r="AQ903" s="250"/>
    </row>
    <row r="904" spans="1:44" s="48" customFormat="1" ht="22.5" customHeight="1" x14ac:dyDescent="0.25">
      <c r="A904" s="245">
        <v>60</v>
      </c>
      <c r="B904" s="246" t="s">
        <v>1505</v>
      </c>
      <c r="C904" s="247">
        <f t="shared" si="182"/>
        <v>7656068.1400000006</v>
      </c>
      <c r="D904" s="247">
        <f t="shared" si="181"/>
        <v>0</v>
      </c>
      <c r="E904" s="247">
        <v>0</v>
      </c>
      <c r="F904" s="247">
        <v>0</v>
      </c>
      <c r="G904" s="247">
        <v>0</v>
      </c>
      <c r="H904" s="247">
        <v>0</v>
      </c>
      <c r="I904" s="247">
        <v>0</v>
      </c>
      <c r="J904" s="249">
        <v>0</v>
      </c>
      <c r="K904" s="247">
        <v>0</v>
      </c>
      <c r="L904" s="247">
        <v>0</v>
      </c>
      <c r="M904" s="247">
        <v>0</v>
      </c>
      <c r="N904" s="247">
        <v>7386503.2000000002</v>
      </c>
      <c r="O904" s="247">
        <v>0</v>
      </c>
      <c r="P904" s="247">
        <v>269564.94</v>
      </c>
      <c r="Q904" s="247">
        <v>0</v>
      </c>
      <c r="R904" s="247">
        <v>0</v>
      </c>
      <c r="S904" s="247">
        <v>0</v>
      </c>
      <c r="T904" s="247">
        <v>0</v>
      </c>
      <c r="U904" s="250"/>
      <c r="V904" s="250"/>
      <c r="W904" s="250"/>
      <c r="X904" s="250"/>
      <c r="Y904" s="250"/>
      <c r="Z904" s="250"/>
      <c r="AA904" s="250"/>
      <c r="AB904" s="250"/>
      <c r="AC904" s="250"/>
      <c r="AD904" s="250"/>
      <c r="AE904" s="250"/>
      <c r="AF904" s="250"/>
      <c r="AG904" s="250"/>
      <c r="AH904" s="250"/>
      <c r="AI904" s="250"/>
      <c r="AJ904" s="250"/>
      <c r="AK904" s="250"/>
      <c r="AL904" s="250"/>
      <c r="AM904" s="250"/>
      <c r="AN904" s="250"/>
      <c r="AO904" s="250"/>
      <c r="AP904" s="250"/>
      <c r="AQ904" s="250"/>
    </row>
    <row r="905" spans="1:44" s="48" customFormat="1" ht="22.5" customHeight="1" x14ac:dyDescent="0.25">
      <c r="A905" s="245">
        <v>61</v>
      </c>
      <c r="B905" s="246" t="s">
        <v>1506</v>
      </c>
      <c r="C905" s="285">
        <f t="shared" si="182"/>
        <v>997322</v>
      </c>
      <c r="D905" s="247">
        <f t="shared" si="181"/>
        <v>0</v>
      </c>
      <c r="E905" s="285">
        <v>0</v>
      </c>
      <c r="F905" s="247">
        <v>0</v>
      </c>
      <c r="G905" s="285">
        <v>0</v>
      </c>
      <c r="H905" s="247">
        <v>0</v>
      </c>
      <c r="I905" s="285">
        <v>0</v>
      </c>
      <c r="J905" s="249">
        <v>0</v>
      </c>
      <c r="K905" s="285">
        <v>0</v>
      </c>
      <c r="L905" s="247">
        <v>0</v>
      </c>
      <c r="M905" s="285">
        <v>0</v>
      </c>
      <c r="N905" s="247">
        <v>0</v>
      </c>
      <c r="O905" s="285">
        <v>0</v>
      </c>
      <c r="P905" s="247">
        <v>997322</v>
      </c>
      <c r="Q905" s="285">
        <v>0</v>
      </c>
      <c r="R905" s="247">
        <v>0</v>
      </c>
      <c r="S905" s="285">
        <v>0</v>
      </c>
      <c r="T905" s="247">
        <v>0</v>
      </c>
      <c r="U905" s="250"/>
      <c r="V905" s="250"/>
      <c r="W905" s="250"/>
      <c r="X905" s="250"/>
      <c r="Y905" s="250"/>
      <c r="Z905" s="250"/>
      <c r="AA905" s="250"/>
      <c r="AB905" s="250"/>
      <c r="AC905" s="250"/>
      <c r="AD905" s="250"/>
      <c r="AE905" s="250"/>
      <c r="AF905" s="250"/>
      <c r="AG905" s="250"/>
      <c r="AH905" s="250"/>
      <c r="AI905" s="250"/>
      <c r="AJ905" s="250"/>
      <c r="AK905" s="250"/>
      <c r="AL905" s="250"/>
      <c r="AM905" s="250"/>
      <c r="AN905" s="250"/>
      <c r="AO905" s="250"/>
      <c r="AP905" s="250"/>
      <c r="AQ905" s="250"/>
    </row>
    <row r="906" spans="1:44" s="48" customFormat="1" ht="22.5" customHeight="1" x14ac:dyDescent="0.25">
      <c r="A906" s="245">
        <v>62</v>
      </c>
      <c r="B906" s="246" t="s">
        <v>1507</v>
      </c>
      <c r="C906" s="247">
        <f t="shared" si="182"/>
        <v>8474199.9800000004</v>
      </c>
      <c r="D906" s="247">
        <f t="shared" si="181"/>
        <v>0</v>
      </c>
      <c r="E906" s="247">
        <v>0</v>
      </c>
      <c r="F906" s="247">
        <v>0</v>
      </c>
      <c r="G906" s="247">
        <v>0</v>
      </c>
      <c r="H906" s="247">
        <v>0</v>
      </c>
      <c r="I906" s="247">
        <v>0</v>
      </c>
      <c r="J906" s="249">
        <v>0</v>
      </c>
      <c r="K906" s="247">
        <v>0</v>
      </c>
      <c r="L906" s="247">
        <v>8178524.1900000004</v>
      </c>
      <c r="M906" s="247">
        <v>0</v>
      </c>
      <c r="N906" s="247">
        <v>0</v>
      </c>
      <c r="O906" s="247">
        <v>0</v>
      </c>
      <c r="P906" s="247">
        <v>295675.78999999998</v>
      </c>
      <c r="Q906" s="247">
        <v>0</v>
      </c>
      <c r="R906" s="247">
        <v>0</v>
      </c>
      <c r="S906" s="247">
        <v>0</v>
      </c>
      <c r="T906" s="247">
        <v>0</v>
      </c>
      <c r="U906" s="250"/>
      <c r="V906" s="250"/>
      <c r="W906" s="250"/>
      <c r="X906" s="250"/>
      <c r="Y906" s="250"/>
      <c r="Z906" s="250"/>
      <c r="AA906" s="250"/>
      <c r="AB906" s="250"/>
      <c r="AC906" s="250"/>
      <c r="AD906" s="250"/>
      <c r="AE906" s="250"/>
      <c r="AF906" s="250"/>
      <c r="AG906" s="250"/>
      <c r="AH906" s="250"/>
      <c r="AI906" s="250"/>
      <c r="AJ906" s="250"/>
      <c r="AK906" s="250"/>
      <c r="AL906" s="250"/>
      <c r="AM906" s="250"/>
      <c r="AN906" s="250"/>
      <c r="AO906" s="250"/>
      <c r="AP906" s="250"/>
      <c r="AQ906" s="250"/>
    </row>
    <row r="907" spans="1:44" s="48" customFormat="1" ht="22.5" customHeight="1" x14ac:dyDescent="0.25">
      <c r="A907" s="245">
        <v>63</v>
      </c>
      <c r="B907" s="246" t="s">
        <v>1508</v>
      </c>
      <c r="C907" s="247">
        <f t="shared" si="182"/>
        <v>2681079.7000000002</v>
      </c>
      <c r="D907" s="247">
        <f t="shared" si="181"/>
        <v>2375772</v>
      </c>
      <c r="E907" s="247">
        <v>0</v>
      </c>
      <c r="F907" s="247">
        <v>0</v>
      </c>
      <c r="G907" s="247">
        <v>2078356.8</v>
      </c>
      <c r="H907" s="247">
        <v>297415.2</v>
      </c>
      <c r="I907" s="247">
        <v>0</v>
      </c>
      <c r="J907" s="249">
        <v>0</v>
      </c>
      <c r="K907" s="247">
        <v>0</v>
      </c>
      <c r="L907" s="247">
        <v>0</v>
      </c>
      <c r="M907" s="247">
        <v>0</v>
      </c>
      <c r="N907" s="247">
        <v>0</v>
      </c>
      <c r="O907" s="247">
        <v>0</v>
      </c>
      <c r="P907" s="247">
        <v>305307.7</v>
      </c>
      <c r="Q907" s="247">
        <v>0</v>
      </c>
      <c r="R907" s="247">
        <v>0</v>
      </c>
      <c r="S907" s="247">
        <v>0</v>
      </c>
      <c r="T907" s="247">
        <v>0</v>
      </c>
      <c r="U907" s="250"/>
      <c r="V907" s="250"/>
      <c r="W907" s="250"/>
      <c r="X907" s="250"/>
      <c r="Y907" s="250"/>
      <c r="Z907" s="250"/>
      <c r="AA907" s="250"/>
      <c r="AB907" s="250"/>
      <c r="AC907" s="250"/>
      <c r="AD907" s="250"/>
      <c r="AE907" s="250"/>
      <c r="AF907" s="250"/>
      <c r="AG907" s="250"/>
      <c r="AH907" s="250"/>
      <c r="AI907" s="250"/>
      <c r="AJ907" s="250"/>
      <c r="AK907" s="250"/>
      <c r="AL907" s="250"/>
      <c r="AM907" s="250"/>
      <c r="AN907" s="250"/>
      <c r="AO907" s="250"/>
      <c r="AP907" s="250"/>
      <c r="AQ907" s="250"/>
    </row>
    <row r="908" spans="1:44" s="48" customFormat="1" ht="22.5" customHeight="1" x14ac:dyDescent="0.25">
      <c r="A908" s="245">
        <v>64</v>
      </c>
      <c r="B908" s="246" t="s">
        <v>157</v>
      </c>
      <c r="C908" s="247">
        <f t="shared" si="182"/>
        <v>30260130.27</v>
      </c>
      <c r="D908" s="247">
        <f t="shared" si="181"/>
        <v>10632445.199999999</v>
      </c>
      <c r="E908" s="247">
        <v>0</v>
      </c>
      <c r="F908" s="247">
        <v>4965241.2</v>
      </c>
      <c r="G908" s="247">
        <v>2697187.2</v>
      </c>
      <c r="H908" s="247">
        <v>666657.6</v>
      </c>
      <c r="I908" s="247">
        <v>2303359.2000000002</v>
      </c>
      <c r="J908" s="249">
        <v>0</v>
      </c>
      <c r="K908" s="247">
        <v>0</v>
      </c>
      <c r="L908" s="247">
        <v>0</v>
      </c>
      <c r="M908" s="247">
        <v>0</v>
      </c>
      <c r="N908" s="247">
        <v>19627685.07</v>
      </c>
      <c r="O908" s="247">
        <v>0</v>
      </c>
      <c r="P908" s="247">
        <v>0</v>
      </c>
      <c r="Q908" s="247">
        <v>0</v>
      </c>
      <c r="R908" s="247">
        <v>0</v>
      </c>
      <c r="S908" s="247">
        <v>0</v>
      </c>
      <c r="T908" s="247">
        <v>0</v>
      </c>
      <c r="U908" s="250"/>
      <c r="V908" s="250"/>
      <c r="W908" s="250"/>
      <c r="X908" s="250"/>
      <c r="Y908" s="250"/>
      <c r="Z908" s="250"/>
      <c r="AA908" s="250"/>
      <c r="AB908" s="250"/>
      <c r="AC908" s="250"/>
      <c r="AD908" s="250"/>
      <c r="AE908" s="250"/>
      <c r="AF908" s="250"/>
      <c r="AG908" s="250"/>
      <c r="AH908" s="250"/>
      <c r="AI908" s="250"/>
      <c r="AJ908" s="250"/>
      <c r="AK908" s="250"/>
      <c r="AL908" s="250"/>
      <c r="AM908" s="250"/>
      <c r="AN908" s="250"/>
      <c r="AO908" s="250"/>
      <c r="AP908" s="250"/>
      <c r="AQ908" s="250"/>
    </row>
    <row r="909" spans="1:44" s="48" customFormat="1" ht="22.5" customHeight="1" x14ac:dyDescent="0.25">
      <c r="A909" s="245">
        <v>65</v>
      </c>
      <c r="B909" s="246" t="s">
        <v>1509</v>
      </c>
      <c r="C909" s="247">
        <f t="shared" si="182"/>
        <v>1703599.2</v>
      </c>
      <c r="D909" s="247">
        <f t="shared" ref="D909:D948" si="183">SUM(E909:I909)</f>
        <v>0</v>
      </c>
      <c r="E909" s="247">
        <v>0</v>
      </c>
      <c r="F909" s="247">
        <v>0</v>
      </c>
      <c r="G909" s="247">
        <v>0</v>
      </c>
      <c r="H909" s="247">
        <v>0</v>
      </c>
      <c r="I909" s="247">
        <v>0</v>
      </c>
      <c r="J909" s="249">
        <v>0</v>
      </c>
      <c r="K909" s="247">
        <v>0</v>
      </c>
      <c r="L909" s="247">
        <v>0</v>
      </c>
      <c r="M909" s="247">
        <v>0</v>
      </c>
      <c r="N909" s="247">
        <v>0</v>
      </c>
      <c r="O909" s="247">
        <v>0</v>
      </c>
      <c r="P909" s="247">
        <v>1703599.2</v>
      </c>
      <c r="Q909" s="247">
        <v>0</v>
      </c>
      <c r="R909" s="247">
        <v>0</v>
      </c>
      <c r="S909" s="247">
        <v>0</v>
      </c>
      <c r="T909" s="247">
        <v>0</v>
      </c>
      <c r="U909" s="288"/>
      <c r="V909" s="250"/>
      <c r="W909" s="250"/>
      <c r="X909" s="250"/>
      <c r="Y909" s="250"/>
      <c r="Z909" s="250"/>
      <c r="AA909" s="250"/>
      <c r="AB909" s="250"/>
      <c r="AC909" s="250"/>
      <c r="AD909" s="250"/>
      <c r="AE909" s="250"/>
      <c r="AF909" s="250"/>
      <c r="AG909" s="250"/>
      <c r="AH909" s="250"/>
      <c r="AI909" s="250"/>
      <c r="AJ909" s="250"/>
      <c r="AK909" s="250"/>
      <c r="AL909" s="250"/>
      <c r="AM909" s="250"/>
      <c r="AN909" s="250"/>
      <c r="AO909" s="250"/>
      <c r="AP909" s="250"/>
      <c r="AQ909" s="250"/>
    </row>
    <row r="910" spans="1:44" s="48" customFormat="1" ht="22.5" customHeight="1" x14ac:dyDescent="0.25">
      <c r="A910" s="245">
        <v>66</v>
      </c>
      <c r="B910" s="246" t="s">
        <v>1510</v>
      </c>
      <c r="C910" s="247">
        <f t="shared" si="182"/>
        <v>12137486.35</v>
      </c>
      <c r="D910" s="247">
        <f t="shared" si="183"/>
        <v>0</v>
      </c>
      <c r="E910" s="247">
        <v>0</v>
      </c>
      <c r="F910" s="247">
        <v>0</v>
      </c>
      <c r="G910" s="247">
        <v>0</v>
      </c>
      <c r="H910" s="247">
        <v>0</v>
      </c>
      <c r="I910" s="247">
        <v>0</v>
      </c>
      <c r="J910" s="249">
        <v>0</v>
      </c>
      <c r="K910" s="247">
        <v>0</v>
      </c>
      <c r="L910" s="247">
        <v>11768981.060000001</v>
      </c>
      <c r="M910" s="247">
        <v>0</v>
      </c>
      <c r="N910" s="247">
        <v>0</v>
      </c>
      <c r="O910" s="247">
        <v>0</v>
      </c>
      <c r="P910" s="247">
        <v>368505.29</v>
      </c>
      <c r="Q910" s="247">
        <v>0</v>
      </c>
      <c r="R910" s="247">
        <v>0</v>
      </c>
      <c r="S910" s="247">
        <v>0</v>
      </c>
      <c r="T910" s="247">
        <v>0</v>
      </c>
      <c r="U910" s="250"/>
      <c r="V910" s="250"/>
      <c r="W910" s="250"/>
      <c r="X910" s="250"/>
      <c r="Y910" s="250"/>
      <c r="Z910" s="250"/>
      <c r="AA910" s="250"/>
      <c r="AB910" s="250"/>
      <c r="AC910" s="250"/>
      <c r="AD910" s="250"/>
      <c r="AE910" s="250"/>
      <c r="AF910" s="250"/>
      <c r="AG910" s="250"/>
      <c r="AH910" s="250"/>
      <c r="AI910" s="250"/>
      <c r="AJ910" s="250"/>
      <c r="AK910" s="250"/>
      <c r="AL910" s="250"/>
      <c r="AM910" s="250"/>
      <c r="AN910" s="250"/>
      <c r="AO910" s="250"/>
      <c r="AP910" s="250"/>
      <c r="AQ910" s="250"/>
    </row>
    <row r="911" spans="1:44" s="48" customFormat="1" ht="24" customHeight="1" x14ac:dyDescent="0.25">
      <c r="A911" s="245">
        <v>67</v>
      </c>
      <c r="B911" s="246" t="s">
        <v>160</v>
      </c>
      <c r="C911" s="247">
        <f t="shared" si="182"/>
        <v>12773401.199999999</v>
      </c>
      <c r="D911" s="247">
        <f t="shared" si="183"/>
        <v>0</v>
      </c>
      <c r="E911" s="247">
        <v>0</v>
      </c>
      <c r="F911" s="247">
        <v>0</v>
      </c>
      <c r="G911" s="247">
        <v>0</v>
      </c>
      <c r="H911" s="247">
        <v>0</v>
      </c>
      <c r="I911" s="247">
        <v>0</v>
      </c>
      <c r="J911" s="249">
        <v>0</v>
      </c>
      <c r="K911" s="247">
        <v>0</v>
      </c>
      <c r="L911" s="247">
        <v>0</v>
      </c>
      <c r="M911" s="247">
        <v>0</v>
      </c>
      <c r="N911" s="247">
        <v>12773401.199999999</v>
      </c>
      <c r="O911" s="247">
        <v>0</v>
      </c>
      <c r="P911" s="247">
        <v>0</v>
      </c>
      <c r="Q911" s="247">
        <v>0</v>
      </c>
      <c r="R911" s="247">
        <v>0</v>
      </c>
      <c r="S911" s="247">
        <v>0</v>
      </c>
      <c r="T911" s="247">
        <v>0</v>
      </c>
      <c r="U911" s="250"/>
      <c r="V911" s="250"/>
      <c r="W911" s="250"/>
      <c r="X911" s="250"/>
      <c r="Y911" s="250"/>
      <c r="Z911" s="250"/>
      <c r="AA911" s="250"/>
      <c r="AB911" s="250"/>
      <c r="AC911" s="250"/>
      <c r="AD911" s="250"/>
      <c r="AE911" s="250"/>
      <c r="AF911" s="250"/>
      <c r="AG911" s="250"/>
      <c r="AH911" s="250"/>
      <c r="AI911" s="250"/>
      <c r="AJ911" s="250"/>
      <c r="AK911" s="250"/>
      <c r="AL911" s="250"/>
      <c r="AM911" s="250"/>
      <c r="AN911" s="250"/>
      <c r="AO911" s="250"/>
      <c r="AP911" s="250"/>
      <c r="AQ911" s="250"/>
    </row>
    <row r="912" spans="1:44" s="48" customFormat="1" ht="22.5" customHeight="1" x14ac:dyDescent="0.25">
      <c r="A912" s="245">
        <v>68</v>
      </c>
      <c r="B912" s="246" t="s">
        <v>1511</v>
      </c>
      <c r="C912" s="247">
        <f t="shared" si="182"/>
        <v>589901.17000000004</v>
      </c>
      <c r="D912" s="247">
        <f t="shared" si="183"/>
        <v>0</v>
      </c>
      <c r="E912" s="247">
        <v>0</v>
      </c>
      <c r="F912" s="247">
        <v>0</v>
      </c>
      <c r="G912" s="247">
        <v>0</v>
      </c>
      <c r="H912" s="247">
        <v>0</v>
      </c>
      <c r="I912" s="247">
        <v>0</v>
      </c>
      <c r="J912" s="249">
        <v>0</v>
      </c>
      <c r="K912" s="247">
        <v>0</v>
      </c>
      <c r="L912" s="247">
        <v>0</v>
      </c>
      <c r="M912" s="247">
        <v>0</v>
      </c>
      <c r="N912" s="247">
        <v>0</v>
      </c>
      <c r="O912" s="247">
        <v>0</v>
      </c>
      <c r="P912" s="247">
        <f>258847.4+331053.77</f>
        <v>589901.17000000004</v>
      </c>
      <c r="Q912" s="247">
        <v>0</v>
      </c>
      <c r="R912" s="247">
        <v>0</v>
      </c>
      <c r="S912" s="247">
        <v>0</v>
      </c>
      <c r="T912" s="247">
        <v>0</v>
      </c>
      <c r="U912" s="250"/>
      <c r="V912" s="250"/>
      <c r="W912" s="250"/>
      <c r="X912" s="250"/>
      <c r="Y912" s="250"/>
      <c r="Z912" s="250"/>
      <c r="AA912" s="250"/>
      <c r="AB912" s="250"/>
      <c r="AC912" s="250"/>
      <c r="AD912" s="250"/>
      <c r="AE912" s="250"/>
      <c r="AF912" s="250"/>
      <c r="AG912" s="250"/>
      <c r="AH912" s="250"/>
      <c r="AI912" s="250"/>
      <c r="AJ912" s="250"/>
      <c r="AK912" s="250"/>
      <c r="AL912" s="250"/>
      <c r="AM912" s="250"/>
      <c r="AN912" s="250"/>
      <c r="AO912" s="250"/>
      <c r="AP912" s="250"/>
      <c r="AQ912" s="250"/>
    </row>
    <row r="913" spans="1:43" s="48" customFormat="1" ht="22.5" customHeight="1" x14ac:dyDescent="0.25">
      <c r="A913" s="245">
        <v>69</v>
      </c>
      <c r="B913" s="246" t="s">
        <v>867</v>
      </c>
      <c r="C913" s="247">
        <f t="shared" si="182"/>
        <v>119973.6</v>
      </c>
      <c r="D913" s="247">
        <f t="shared" si="183"/>
        <v>0</v>
      </c>
      <c r="E913" s="247">
        <v>0</v>
      </c>
      <c r="F913" s="247">
        <v>0</v>
      </c>
      <c r="G913" s="247">
        <v>0</v>
      </c>
      <c r="H913" s="247">
        <v>0</v>
      </c>
      <c r="I913" s="247">
        <v>0</v>
      </c>
      <c r="J913" s="249">
        <v>0</v>
      </c>
      <c r="K913" s="247">
        <v>0</v>
      </c>
      <c r="L913" s="247">
        <v>0</v>
      </c>
      <c r="M913" s="247">
        <v>0</v>
      </c>
      <c r="N913" s="247">
        <v>119973.6</v>
      </c>
      <c r="O913" s="247">
        <v>0</v>
      </c>
      <c r="P913" s="247">
        <v>0</v>
      </c>
      <c r="Q913" s="247">
        <v>0</v>
      </c>
      <c r="R913" s="247">
        <v>0</v>
      </c>
      <c r="S913" s="247">
        <v>0</v>
      </c>
      <c r="T913" s="247">
        <v>0</v>
      </c>
      <c r="U913" s="250"/>
      <c r="V913" s="250"/>
      <c r="W913" s="250"/>
      <c r="X913" s="250"/>
      <c r="Y913" s="250"/>
      <c r="Z913" s="250"/>
      <c r="AA913" s="250"/>
      <c r="AB913" s="250"/>
      <c r="AC913" s="250"/>
      <c r="AD913" s="250"/>
      <c r="AE913" s="250"/>
      <c r="AF913" s="250"/>
      <c r="AG913" s="250"/>
      <c r="AH913" s="250"/>
      <c r="AI913" s="250"/>
      <c r="AJ913" s="250"/>
      <c r="AK913" s="250"/>
      <c r="AL913" s="250"/>
      <c r="AM913" s="250"/>
      <c r="AN913" s="250"/>
      <c r="AO913" s="250"/>
      <c r="AP913" s="250"/>
      <c r="AQ913" s="250"/>
    </row>
    <row r="914" spans="1:43" s="48" customFormat="1" ht="22.5" customHeight="1" x14ac:dyDescent="0.25">
      <c r="A914" s="245">
        <v>70</v>
      </c>
      <c r="B914" s="246" t="s">
        <v>165</v>
      </c>
      <c r="C914" s="247">
        <f t="shared" si="182"/>
        <v>2381629.2999999998</v>
      </c>
      <c r="D914" s="247">
        <f t="shared" si="183"/>
        <v>0</v>
      </c>
      <c r="E914" s="247">
        <v>0</v>
      </c>
      <c r="F914" s="247">
        <v>0</v>
      </c>
      <c r="G914" s="247">
        <v>0</v>
      </c>
      <c r="H914" s="247">
        <v>0</v>
      </c>
      <c r="I914" s="247">
        <v>0</v>
      </c>
      <c r="J914" s="249">
        <v>0</v>
      </c>
      <c r="K914" s="247">
        <v>0</v>
      </c>
      <c r="L914" s="247">
        <v>0</v>
      </c>
      <c r="M914" s="247">
        <v>0</v>
      </c>
      <c r="N914" s="247">
        <v>2381629.2999999998</v>
      </c>
      <c r="O914" s="247">
        <v>0</v>
      </c>
      <c r="P914" s="247">
        <v>0</v>
      </c>
      <c r="Q914" s="247">
        <v>0</v>
      </c>
      <c r="R914" s="247">
        <v>0</v>
      </c>
      <c r="S914" s="247">
        <v>0</v>
      </c>
      <c r="T914" s="247">
        <v>0</v>
      </c>
      <c r="U914" s="250"/>
      <c r="V914" s="250"/>
      <c r="W914" s="250"/>
      <c r="X914" s="250"/>
      <c r="Y914" s="250"/>
      <c r="Z914" s="250"/>
      <c r="AA914" s="250"/>
      <c r="AB914" s="250"/>
      <c r="AC914" s="250"/>
      <c r="AD914" s="250"/>
      <c r="AE914" s="250"/>
      <c r="AF914" s="250"/>
      <c r="AG914" s="250"/>
      <c r="AH914" s="250"/>
      <c r="AI914" s="250"/>
      <c r="AJ914" s="250"/>
      <c r="AK914" s="250"/>
      <c r="AL914" s="250"/>
      <c r="AM914" s="250"/>
      <c r="AN914" s="250"/>
      <c r="AO914" s="250"/>
      <c r="AP914" s="250"/>
      <c r="AQ914" s="250"/>
    </row>
    <row r="915" spans="1:43" s="48" customFormat="1" ht="22.5" customHeight="1" x14ac:dyDescent="0.25">
      <c r="A915" s="245">
        <v>71</v>
      </c>
      <c r="B915" s="246" t="s">
        <v>1512</v>
      </c>
      <c r="C915" s="247">
        <f t="shared" ref="C915:C963" si="184">D915+K915+L915+M915+N915+O915+P915+Q915+R915+S915+T915</f>
        <v>779383.14</v>
      </c>
      <c r="D915" s="247">
        <f t="shared" si="183"/>
        <v>0</v>
      </c>
      <c r="E915" s="247">
        <v>0</v>
      </c>
      <c r="F915" s="247">
        <v>0</v>
      </c>
      <c r="G915" s="247">
        <v>0</v>
      </c>
      <c r="H915" s="247">
        <v>0</v>
      </c>
      <c r="I915" s="247">
        <v>0</v>
      </c>
      <c r="J915" s="249">
        <v>0</v>
      </c>
      <c r="K915" s="247">
        <v>0</v>
      </c>
      <c r="L915" s="247">
        <v>0</v>
      </c>
      <c r="M915" s="247">
        <v>0</v>
      </c>
      <c r="N915" s="247">
        <v>0</v>
      </c>
      <c r="O915" s="247">
        <v>0</v>
      </c>
      <c r="P915" s="247">
        <f>267451.19+511931.95</f>
        <v>779383.14</v>
      </c>
      <c r="Q915" s="247">
        <v>0</v>
      </c>
      <c r="R915" s="247">
        <v>0</v>
      </c>
      <c r="S915" s="247">
        <v>0</v>
      </c>
      <c r="T915" s="247">
        <v>0</v>
      </c>
      <c r="U915" s="250"/>
      <c r="V915" s="250"/>
      <c r="W915" s="250"/>
      <c r="X915" s="250"/>
      <c r="Y915" s="250"/>
      <c r="Z915" s="250"/>
      <c r="AA915" s="250"/>
      <c r="AB915" s="250"/>
      <c r="AC915" s="250"/>
      <c r="AD915" s="250"/>
      <c r="AE915" s="250"/>
      <c r="AF915" s="250"/>
      <c r="AG915" s="250"/>
      <c r="AH915" s="250"/>
      <c r="AI915" s="250"/>
      <c r="AJ915" s="250"/>
      <c r="AK915" s="250"/>
      <c r="AL915" s="250"/>
      <c r="AM915" s="250"/>
      <c r="AN915" s="250"/>
      <c r="AO915" s="250"/>
      <c r="AP915" s="250"/>
      <c r="AQ915" s="250"/>
    </row>
    <row r="916" spans="1:43" s="48" customFormat="1" ht="21.75" customHeight="1" x14ac:dyDescent="0.25">
      <c r="A916" s="245">
        <v>72</v>
      </c>
      <c r="B916" s="246" t="s">
        <v>1513</v>
      </c>
      <c r="C916" s="247">
        <f t="shared" si="184"/>
        <v>2075432.75</v>
      </c>
      <c r="D916" s="247">
        <f t="shared" si="183"/>
        <v>725568.63</v>
      </c>
      <c r="E916" s="247">
        <v>0</v>
      </c>
      <c r="F916" s="247">
        <v>595656.65</v>
      </c>
      <c r="G916" s="247">
        <v>0</v>
      </c>
      <c r="H916" s="247">
        <v>0</v>
      </c>
      <c r="I916" s="247">
        <v>129911.98</v>
      </c>
      <c r="J916" s="249">
        <v>0</v>
      </c>
      <c r="K916" s="247">
        <v>0</v>
      </c>
      <c r="L916" s="247">
        <v>341764.58</v>
      </c>
      <c r="M916" s="247">
        <v>0</v>
      </c>
      <c r="N916" s="247">
        <v>1008099.5399999999</v>
      </c>
      <c r="O916" s="247">
        <v>0</v>
      </c>
      <c r="P916" s="247">
        <v>0</v>
      </c>
      <c r="Q916" s="247">
        <v>0</v>
      </c>
      <c r="R916" s="247">
        <v>0</v>
      </c>
      <c r="S916" s="247">
        <v>0</v>
      </c>
      <c r="T916" s="247">
        <v>0</v>
      </c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50"/>
      <c r="AF916" s="250"/>
      <c r="AG916" s="250"/>
      <c r="AH916" s="250"/>
      <c r="AI916" s="250"/>
      <c r="AJ916" s="250"/>
      <c r="AK916" s="250"/>
      <c r="AL916" s="250"/>
      <c r="AM916" s="250"/>
      <c r="AN916" s="250"/>
      <c r="AO916" s="250"/>
      <c r="AP916" s="250"/>
      <c r="AQ916" s="250"/>
    </row>
    <row r="917" spans="1:43" s="48" customFormat="1" ht="22.5" customHeight="1" x14ac:dyDescent="0.25">
      <c r="A917" s="245">
        <v>73</v>
      </c>
      <c r="B917" s="246" t="s">
        <v>1514</v>
      </c>
      <c r="C917" s="247">
        <f t="shared" si="184"/>
        <v>276929.69</v>
      </c>
      <c r="D917" s="247">
        <f t="shared" si="183"/>
        <v>0</v>
      </c>
      <c r="E917" s="247">
        <v>0</v>
      </c>
      <c r="F917" s="247">
        <v>0</v>
      </c>
      <c r="G917" s="247">
        <v>0</v>
      </c>
      <c r="H917" s="247">
        <v>0</v>
      </c>
      <c r="I917" s="247">
        <v>0</v>
      </c>
      <c r="J917" s="249">
        <v>0</v>
      </c>
      <c r="K917" s="247">
        <v>0</v>
      </c>
      <c r="L917" s="247">
        <v>0</v>
      </c>
      <c r="M917" s="247">
        <v>0</v>
      </c>
      <c r="N917" s="247">
        <v>0</v>
      </c>
      <c r="O917" s="247">
        <v>0</v>
      </c>
      <c r="P917" s="247">
        <v>276929.69</v>
      </c>
      <c r="Q917" s="247">
        <v>0</v>
      </c>
      <c r="R917" s="247">
        <v>0</v>
      </c>
      <c r="S917" s="247">
        <v>0</v>
      </c>
      <c r="T917" s="247">
        <v>0</v>
      </c>
      <c r="U917" s="250"/>
      <c r="V917" s="250"/>
      <c r="W917" s="250"/>
      <c r="X917" s="250"/>
      <c r="Y917" s="250"/>
      <c r="Z917" s="250"/>
      <c r="AA917" s="250"/>
      <c r="AB917" s="250"/>
      <c r="AC917" s="250"/>
      <c r="AD917" s="250"/>
      <c r="AE917" s="250"/>
      <c r="AF917" s="250"/>
      <c r="AG917" s="250"/>
      <c r="AH917" s="250"/>
      <c r="AI917" s="250"/>
      <c r="AJ917" s="250"/>
      <c r="AK917" s="250"/>
      <c r="AL917" s="250"/>
      <c r="AM917" s="250"/>
      <c r="AN917" s="250"/>
      <c r="AO917" s="250"/>
      <c r="AP917" s="250"/>
      <c r="AQ917" s="250"/>
    </row>
    <row r="918" spans="1:43" s="48" customFormat="1" ht="22.5" customHeight="1" x14ac:dyDescent="0.25">
      <c r="A918" s="245">
        <v>74</v>
      </c>
      <c r="B918" s="246" t="s">
        <v>1515</v>
      </c>
      <c r="C918" s="247">
        <f t="shared" si="184"/>
        <v>554519.10000000009</v>
      </c>
      <c r="D918" s="247">
        <f t="shared" si="183"/>
        <v>0</v>
      </c>
      <c r="E918" s="247">
        <v>0</v>
      </c>
      <c r="F918" s="247">
        <v>0</v>
      </c>
      <c r="G918" s="247">
        <v>0</v>
      </c>
      <c r="H918" s="247">
        <v>0</v>
      </c>
      <c r="I918" s="247">
        <v>0</v>
      </c>
      <c r="J918" s="249">
        <v>0</v>
      </c>
      <c r="K918" s="247">
        <v>0</v>
      </c>
      <c r="L918" s="247">
        <v>0</v>
      </c>
      <c r="M918" s="247">
        <v>0</v>
      </c>
      <c r="N918" s="247">
        <v>0</v>
      </c>
      <c r="O918" s="247">
        <v>0</v>
      </c>
      <c r="P918" s="247">
        <f>244507.07+310012.03</f>
        <v>554519.10000000009</v>
      </c>
      <c r="Q918" s="247">
        <v>0</v>
      </c>
      <c r="R918" s="247">
        <v>0</v>
      </c>
      <c r="S918" s="247">
        <v>0</v>
      </c>
      <c r="T918" s="247">
        <v>0</v>
      </c>
      <c r="U918" s="250"/>
      <c r="V918" s="250"/>
      <c r="W918" s="250"/>
      <c r="X918" s="250"/>
      <c r="Y918" s="250"/>
      <c r="Z918" s="250"/>
      <c r="AA918" s="250"/>
      <c r="AB918" s="250"/>
      <c r="AC918" s="250"/>
      <c r="AD918" s="250"/>
      <c r="AE918" s="250"/>
      <c r="AF918" s="250"/>
      <c r="AG918" s="250"/>
      <c r="AH918" s="250"/>
      <c r="AI918" s="250"/>
      <c r="AJ918" s="250"/>
      <c r="AK918" s="250"/>
      <c r="AL918" s="250"/>
      <c r="AM918" s="250"/>
      <c r="AN918" s="250"/>
      <c r="AO918" s="250"/>
      <c r="AP918" s="250"/>
      <c r="AQ918" s="250"/>
    </row>
    <row r="919" spans="1:43" s="48" customFormat="1" ht="21.75" customHeight="1" x14ac:dyDescent="0.25">
      <c r="A919" s="245">
        <v>75</v>
      </c>
      <c r="B919" s="246" t="s">
        <v>168</v>
      </c>
      <c r="C919" s="247">
        <f t="shared" si="184"/>
        <v>751659.6</v>
      </c>
      <c r="D919" s="247">
        <f t="shared" si="183"/>
        <v>751659.6</v>
      </c>
      <c r="E919" s="247">
        <v>0</v>
      </c>
      <c r="F919" s="247">
        <v>751659.6</v>
      </c>
      <c r="G919" s="247">
        <v>0</v>
      </c>
      <c r="H919" s="247">
        <v>0</v>
      </c>
      <c r="I919" s="247">
        <v>0</v>
      </c>
      <c r="J919" s="249">
        <v>0</v>
      </c>
      <c r="K919" s="247">
        <v>0</v>
      </c>
      <c r="L919" s="247">
        <v>0</v>
      </c>
      <c r="M919" s="247">
        <v>0</v>
      </c>
      <c r="N919" s="247">
        <v>0</v>
      </c>
      <c r="O919" s="247">
        <v>0</v>
      </c>
      <c r="P919" s="247">
        <v>0</v>
      </c>
      <c r="Q919" s="247">
        <v>0</v>
      </c>
      <c r="R919" s="247">
        <v>0</v>
      </c>
      <c r="S919" s="247">
        <v>0</v>
      </c>
      <c r="T919" s="247">
        <v>0</v>
      </c>
      <c r="U919" s="250"/>
      <c r="V919" s="250"/>
      <c r="W919" s="250"/>
      <c r="X919" s="250"/>
      <c r="Y919" s="250"/>
      <c r="Z919" s="250"/>
      <c r="AA919" s="250"/>
      <c r="AB919" s="250"/>
      <c r="AC919" s="250"/>
      <c r="AD919" s="250"/>
      <c r="AE919" s="250"/>
      <c r="AF919" s="250"/>
      <c r="AG919" s="250"/>
      <c r="AH919" s="250"/>
      <c r="AI919" s="250"/>
      <c r="AJ919" s="250"/>
      <c r="AK919" s="250"/>
      <c r="AL919" s="250"/>
      <c r="AM919" s="250"/>
      <c r="AN919" s="250"/>
      <c r="AO919" s="250"/>
      <c r="AP919" s="250"/>
      <c r="AQ919" s="250"/>
    </row>
    <row r="920" spans="1:43" s="48" customFormat="1" ht="22.5" customHeight="1" x14ac:dyDescent="0.25">
      <c r="A920" s="245">
        <v>76</v>
      </c>
      <c r="B920" s="246" t="s">
        <v>1516</v>
      </c>
      <c r="C920" s="247">
        <f t="shared" si="184"/>
        <v>3402448</v>
      </c>
      <c r="D920" s="247">
        <f t="shared" si="183"/>
        <v>0</v>
      </c>
      <c r="E920" s="247">
        <v>0</v>
      </c>
      <c r="F920" s="247">
        <v>0</v>
      </c>
      <c r="G920" s="247">
        <v>0</v>
      </c>
      <c r="H920" s="247">
        <v>0</v>
      </c>
      <c r="I920" s="247">
        <v>0</v>
      </c>
      <c r="J920" s="249">
        <v>0</v>
      </c>
      <c r="K920" s="247">
        <v>0</v>
      </c>
      <c r="L920" s="247">
        <v>0</v>
      </c>
      <c r="M920" s="247">
        <v>0</v>
      </c>
      <c r="N920" s="247">
        <v>0</v>
      </c>
      <c r="O920" s="247">
        <v>0</v>
      </c>
      <c r="P920" s="247">
        <v>3402448</v>
      </c>
      <c r="Q920" s="247">
        <v>0</v>
      </c>
      <c r="R920" s="247">
        <v>0</v>
      </c>
      <c r="S920" s="247">
        <v>0</v>
      </c>
      <c r="T920" s="247">
        <v>0</v>
      </c>
      <c r="U920" s="250"/>
      <c r="V920" s="250"/>
      <c r="W920" s="250"/>
      <c r="X920" s="250"/>
      <c r="Y920" s="250"/>
      <c r="Z920" s="250"/>
      <c r="AA920" s="250"/>
      <c r="AB920" s="250"/>
      <c r="AC920" s="250"/>
      <c r="AD920" s="250"/>
      <c r="AE920" s="250"/>
      <c r="AF920" s="250"/>
      <c r="AG920" s="250"/>
      <c r="AH920" s="250"/>
      <c r="AI920" s="250"/>
      <c r="AJ920" s="250"/>
      <c r="AK920" s="250"/>
      <c r="AL920" s="250"/>
      <c r="AM920" s="250"/>
      <c r="AN920" s="250"/>
      <c r="AO920" s="250"/>
      <c r="AP920" s="250"/>
      <c r="AQ920" s="250"/>
    </row>
    <row r="921" spans="1:43" s="48" customFormat="1" ht="22.5" customHeight="1" x14ac:dyDescent="0.25">
      <c r="A921" s="245">
        <v>77</v>
      </c>
      <c r="B921" s="246" t="s">
        <v>872</v>
      </c>
      <c r="C921" s="247">
        <f t="shared" si="184"/>
        <v>832099.64</v>
      </c>
      <c r="D921" s="247">
        <f t="shared" si="183"/>
        <v>0</v>
      </c>
      <c r="E921" s="247">
        <v>0</v>
      </c>
      <c r="F921" s="247">
        <v>0</v>
      </c>
      <c r="G921" s="247">
        <v>0</v>
      </c>
      <c r="H921" s="247">
        <v>0</v>
      </c>
      <c r="I921" s="247">
        <v>0</v>
      </c>
      <c r="J921" s="249">
        <v>0</v>
      </c>
      <c r="K921" s="247">
        <v>0</v>
      </c>
      <c r="L921" s="247">
        <v>832099.64</v>
      </c>
      <c r="M921" s="247">
        <v>0</v>
      </c>
      <c r="N921" s="247">
        <v>0</v>
      </c>
      <c r="O921" s="247">
        <v>0</v>
      </c>
      <c r="P921" s="247">
        <v>0</v>
      </c>
      <c r="Q921" s="247">
        <v>0</v>
      </c>
      <c r="R921" s="247">
        <v>0</v>
      </c>
      <c r="S921" s="247">
        <v>0</v>
      </c>
      <c r="T921" s="247">
        <v>0</v>
      </c>
      <c r="U921" s="250"/>
      <c r="V921" s="250"/>
      <c r="W921" s="250"/>
      <c r="X921" s="250"/>
      <c r="Y921" s="250"/>
      <c r="Z921" s="250"/>
      <c r="AA921" s="250"/>
      <c r="AB921" s="250"/>
      <c r="AC921" s="250"/>
      <c r="AD921" s="250"/>
      <c r="AE921" s="250"/>
      <c r="AF921" s="250"/>
      <c r="AG921" s="250"/>
      <c r="AH921" s="250"/>
      <c r="AI921" s="250"/>
      <c r="AJ921" s="250"/>
      <c r="AK921" s="250"/>
      <c r="AL921" s="250"/>
      <c r="AM921" s="250"/>
      <c r="AN921" s="250"/>
      <c r="AO921" s="250"/>
      <c r="AP921" s="250"/>
      <c r="AQ921" s="250"/>
    </row>
    <row r="922" spans="1:43" s="48" customFormat="1" ht="22.5" customHeight="1" x14ac:dyDescent="0.25">
      <c r="A922" s="245">
        <v>78</v>
      </c>
      <c r="B922" s="246" t="s">
        <v>1517</v>
      </c>
      <c r="C922" s="247">
        <f t="shared" si="184"/>
        <v>396530.59</v>
      </c>
      <c r="D922" s="247">
        <f t="shared" si="183"/>
        <v>0</v>
      </c>
      <c r="E922" s="247">
        <v>0</v>
      </c>
      <c r="F922" s="247">
        <v>0</v>
      </c>
      <c r="G922" s="247">
        <v>0</v>
      </c>
      <c r="H922" s="247">
        <v>0</v>
      </c>
      <c r="I922" s="247">
        <v>0</v>
      </c>
      <c r="J922" s="249">
        <v>0</v>
      </c>
      <c r="K922" s="247">
        <v>0</v>
      </c>
      <c r="L922" s="247">
        <v>0</v>
      </c>
      <c r="M922" s="247">
        <v>0</v>
      </c>
      <c r="N922" s="247">
        <v>0</v>
      </c>
      <c r="O922" s="247">
        <v>0</v>
      </c>
      <c r="P922" s="247">
        <v>396530.59</v>
      </c>
      <c r="Q922" s="247">
        <v>0</v>
      </c>
      <c r="R922" s="247">
        <v>0</v>
      </c>
      <c r="S922" s="247">
        <v>0</v>
      </c>
      <c r="T922" s="247">
        <v>0</v>
      </c>
      <c r="U922" s="250"/>
      <c r="V922" s="250"/>
      <c r="W922" s="250"/>
      <c r="X922" s="250"/>
      <c r="Y922" s="250"/>
      <c r="Z922" s="250"/>
      <c r="AA922" s="250"/>
      <c r="AB922" s="250"/>
      <c r="AC922" s="250"/>
      <c r="AD922" s="250"/>
      <c r="AE922" s="250"/>
      <c r="AF922" s="250"/>
      <c r="AG922" s="250"/>
      <c r="AH922" s="250"/>
      <c r="AI922" s="250"/>
      <c r="AJ922" s="250"/>
      <c r="AK922" s="250"/>
      <c r="AL922" s="250"/>
      <c r="AM922" s="250"/>
      <c r="AN922" s="250"/>
      <c r="AO922" s="250"/>
      <c r="AP922" s="250"/>
      <c r="AQ922" s="250"/>
    </row>
    <row r="923" spans="1:43" s="48" customFormat="1" ht="22.5" customHeight="1" x14ac:dyDescent="0.25">
      <c r="A923" s="245">
        <v>79</v>
      </c>
      <c r="B923" s="246" t="s">
        <v>874</v>
      </c>
      <c r="C923" s="247">
        <f t="shared" si="184"/>
        <v>1825950</v>
      </c>
      <c r="D923" s="247">
        <f t="shared" si="183"/>
        <v>0</v>
      </c>
      <c r="E923" s="247">
        <v>0</v>
      </c>
      <c r="F923" s="247">
        <v>0</v>
      </c>
      <c r="G923" s="247">
        <v>0</v>
      </c>
      <c r="H923" s="247">
        <v>0</v>
      </c>
      <c r="I923" s="247">
        <v>0</v>
      </c>
      <c r="J923" s="249">
        <v>0</v>
      </c>
      <c r="K923" s="247">
        <v>0</v>
      </c>
      <c r="L923" s="247">
        <v>0</v>
      </c>
      <c r="M923" s="247">
        <v>0</v>
      </c>
      <c r="N923" s="247">
        <v>1825950</v>
      </c>
      <c r="O923" s="247">
        <v>0</v>
      </c>
      <c r="P923" s="247">
        <v>0</v>
      </c>
      <c r="Q923" s="247">
        <v>0</v>
      </c>
      <c r="R923" s="247">
        <v>0</v>
      </c>
      <c r="S923" s="247">
        <v>0</v>
      </c>
      <c r="T923" s="247">
        <v>0</v>
      </c>
      <c r="U923" s="250"/>
      <c r="V923" s="250"/>
      <c r="W923" s="250"/>
      <c r="X923" s="250"/>
      <c r="Y923" s="250"/>
      <c r="Z923" s="250"/>
      <c r="AA923" s="250"/>
      <c r="AB923" s="250"/>
      <c r="AC923" s="250"/>
      <c r="AD923" s="250"/>
      <c r="AE923" s="250"/>
      <c r="AF923" s="250"/>
      <c r="AG923" s="250"/>
      <c r="AH923" s="250"/>
      <c r="AI923" s="250"/>
      <c r="AJ923" s="250"/>
      <c r="AK923" s="250"/>
      <c r="AL923" s="250"/>
      <c r="AM923" s="250"/>
      <c r="AN923" s="250"/>
      <c r="AO923" s="250"/>
      <c r="AP923" s="250"/>
      <c r="AQ923" s="250"/>
    </row>
    <row r="924" spans="1:43" s="48" customFormat="1" ht="22.5" customHeight="1" x14ac:dyDescent="0.25">
      <c r="A924" s="245">
        <v>80</v>
      </c>
      <c r="B924" s="246" t="s">
        <v>557</v>
      </c>
      <c r="C924" s="247">
        <f t="shared" si="184"/>
        <v>5030690.9400000004</v>
      </c>
      <c r="D924" s="247">
        <f t="shared" si="183"/>
        <v>5030690.9400000004</v>
      </c>
      <c r="E924" s="247">
        <v>0</v>
      </c>
      <c r="F924" s="247">
        <v>5030690.9400000004</v>
      </c>
      <c r="G924" s="247">
        <v>0</v>
      </c>
      <c r="H924" s="247">
        <v>0</v>
      </c>
      <c r="I924" s="247">
        <v>0</v>
      </c>
      <c r="J924" s="249">
        <v>0</v>
      </c>
      <c r="K924" s="247">
        <v>0</v>
      </c>
      <c r="L924" s="247">
        <v>0</v>
      </c>
      <c r="M924" s="247">
        <v>0</v>
      </c>
      <c r="N924" s="247">
        <v>0</v>
      </c>
      <c r="O924" s="247">
        <v>0</v>
      </c>
      <c r="P924" s="247">
        <v>0</v>
      </c>
      <c r="Q924" s="247">
        <v>0</v>
      </c>
      <c r="R924" s="247">
        <v>0</v>
      </c>
      <c r="S924" s="247">
        <v>0</v>
      </c>
      <c r="T924" s="247">
        <v>0</v>
      </c>
      <c r="U924" s="250"/>
      <c r="V924" s="250"/>
      <c r="W924" s="250"/>
      <c r="X924" s="250"/>
      <c r="Y924" s="250"/>
      <c r="Z924" s="250"/>
      <c r="AA924" s="250"/>
      <c r="AB924" s="250"/>
      <c r="AC924" s="250"/>
      <c r="AD924" s="250"/>
      <c r="AE924" s="250"/>
      <c r="AF924" s="250"/>
      <c r="AG924" s="250"/>
      <c r="AH924" s="250"/>
      <c r="AI924" s="250"/>
      <c r="AJ924" s="250"/>
      <c r="AK924" s="250"/>
      <c r="AL924" s="250"/>
      <c r="AM924" s="250"/>
      <c r="AN924" s="250"/>
      <c r="AO924" s="250"/>
      <c r="AP924" s="250"/>
      <c r="AQ924" s="250"/>
    </row>
    <row r="925" spans="1:43" s="48" customFormat="1" ht="22.5" customHeight="1" x14ac:dyDescent="0.25">
      <c r="A925" s="245">
        <v>81</v>
      </c>
      <c r="B925" s="246" t="s">
        <v>558</v>
      </c>
      <c r="C925" s="247">
        <f t="shared" si="184"/>
        <v>10545448.119999999</v>
      </c>
      <c r="D925" s="247">
        <f t="shared" si="183"/>
        <v>0</v>
      </c>
      <c r="E925" s="247">
        <v>0</v>
      </c>
      <c r="F925" s="247">
        <v>0</v>
      </c>
      <c r="G925" s="247">
        <v>0</v>
      </c>
      <c r="H925" s="247">
        <v>0</v>
      </c>
      <c r="I925" s="247">
        <v>0</v>
      </c>
      <c r="J925" s="249">
        <v>3</v>
      </c>
      <c r="K925" s="247">
        <v>10545448.119999999</v>
      </c>
      <c r="L925" s="247">
        <v>0</v>
      </c>
      <c r="M925" s="247">
        <v>0</v>
      </c>
      <c r="N925" s="247">
        <v>0</v>
      </c>
      <c r="O925" s="247">
        <v>0</v>
      </c>
      <c r="P925" s="247">
        <v>0</v>
      </c>
      <c r="Q925" s="247">
        <v>0</v>
      </c>
      <c r="R925" s="247">
        <v>0</v>
      </c>
      <c r="S925" s="247">
        <v>0</v>
      </c>
      <c r="T925" s="247">
        <v>0</v>
      </c>
      <c r="U925" s="250"/>
      <c r="V925" s="250"/>
      <c r="W925" s="250"/>
      <c r="X925" s="250"/>
      <c r="Y925" s="250"/>
      <c r="Z925" s="250"/>
      <c r="AA925" s="250"/>
      <c r="AB925" s="250"/>
      <c r="AC925" s="250"/>
      <c r="AD925" s="250"/>
      <c r="AE925" s="250"/>
      <c r="AF925" s="250"/>
      <c r="AG925" s="250"/>
      <c r="AH925" s="250"/>
      <c r="AI925" s="250"/>
      <c r="AJ925" s="250"/>
      <c r="AK925" s="250"/>
      <c r="AL925" s="250"/>
      <c r="AM925" s="250"/>
      <c r="AN925" s="250"/>
      <c r="AO925" s="250"/>
      <c r="AP925" s="250"/>
      <c r="AQ925" s="250"/>
    </row>
    <row r="926" spans="1:43" s="48" customFormat="1" ht="22.5" customHeight="1" x14ac:dyDescent="0.25">
      <c r="A926" s="245">
        <v>82</v>
      </c>
      <c r="B926" s="246" t="s">
        <v>1518</v>
      </c>
      <c r="C926" s="247">
        <f t="shared" si="184"/>
        <v>121251.6</v>
      </c>
      <c r="D926" s="247">
        <f t="shared" si="183"/>
        <v>0</v>
      </c>
      <c r="E926" s="247">
        <v>0</v>
      </c>
      <c r="F926" s="247">
        <v>0</v>
      </c>
      <c r="G926" s="247">
        <v>0</v>
      </c>
      <c r="H926" s="247">
        <v>0</v>
      </c>
      <c r="I926" s="247">
        <v>0</v>
      </c>
      <c r="J926" s="249">
        <v>0</v>
      </c>
      <c r="K926" s="247">
        <v>0</v>
      </c>
      <c r="L926" s="247">
        <v>0</v>
      </c>
      <c r="M926" s="247">
        <v>0</v>
      </c>
      <c r="N926" s="247">
        <v>0</v>
      </c>
      <c r="O926" s="247">
        <v>0</v>
      </c>
      <c r="P926" s="247">
        <v>121251.6</v>
      </c>
      <c r="Q926" s="247">
        <v>0</v>
      </c>
      <c r="R926" s="247">
        <v>0</v>
      </c>
      <c r="S926" s="247">
        <v>0</v>
      </c>
      <c r="T926" s="247">
        <v>0</v>
      </c>
      <c r="U926" s="250"/>
      <c r="V926" s="250"/>
      <c r="W926" s="250"/>
      <c r="X926" s="250"/>
      <c r="Y926" s="250"/>
      <c r="Z926" s="250"/>
      <c r="AA926" s="250"/>
      <c r="AB926" s="250"/>
      <c r="AC926" s="250"/>
      <c r="AD926" s="250"/>
      <c r="AE926" s="250"/>
      <c r="AF926" s="250"/>
      <c r="AG926" s="250"/>
      <c r="AH926" s="250"/>
      <c r="AI926" s="250"/>
      <c r="AJ926" s="250"/>
      <c r="AK926" s="250"/>
      <c r="AL926" s="250"/>
      <c r="AM926" s="250"/>
      <c r="AN926" s="250"/>
      <c r="AO926" s="250"/>
      <c r="AP926" s="250"/>
      <c r="AQ926" s="250"/>
    </row>
    <row r="927" spans="1:43" s="48" customFormat="1" ht="22.5" customHeight="1" x14ac:dyDescent="0.25">
      <c r="A927" s="245">
        <v>83</v>
      </c>
      <c r="B927" s="246" t="s">
        <v>1519</v>
      </c>
      <c r="C927" s="247">
        <f t="shared" si="184"/>
        <v>233375.25</v>
      </c>
      <c r="D927" s="247">
        <f t="shared" si="183"/>
        <v>0</v>
      </c>
      <c r="E927" s="247">
        <v>0</v>
      </c>
      <c r="F927" s="247">
        <v>0</v>
      </c>
      <c r="G927" s="247">
        <v>0</v>
      </c>
      <c r="H927" s="247">
        <v>0</v>
      </c>
      <c r="I927" s="247">
        <v>0</v>
      </c>
      <c r="J927" s="249">
        <v>0</v>
      </c>
      <c r="K927" s="247">
        <v>0</v>
      </c>
      <c r="L927" s="247">
        <v>0</v>
      </c>
      <c r="M927" s="247">
        <v>0</v>
      </c>
      <c r="N927" s="247">
        <v>0</v>
      </c>
      <c r="O927" s="247">
        <v>0</v>
      </c>
      <c r="P927" s="247">
        <v>233375.25</v>
      </c>
      <c r="Q927" s="247">
        <v>0</v>
      </c>
      <c r="R927" s="247">
        <v>0</v>
      </c>
      <c r="S927" s="247">
        <v>0</v>
      </c>
      <c r="T927" s="247">
        <v>0</v>
      </c>
      <c r="U927" s="250"/>
      <c r="V927" s="250"/>
      <c r="W927" s="250"/>
      <c r="X927" s="250"/>
      <c r="Y927" s="250"/>
      <c r="Z927" s="250"/>
      <c r="AA927" s="250"/>
      <c r="AB927" s="250"/>
      <c r="AC927" s="250"/>
      <c r="AD927" s="250"/>
      <c r="AE927" s="250"/>
      <c r="AF927" s="250"/>
      <c r="AG927" s="250"/>
      <c r="AH927" s="250"/>
      <c r="AI927" s="250"/>
      <c r="AJ927" s="250"/>
      <c r="AK927" s="250"/>
      <c r="AL927" s="250"/>
      <c r="AM927" s="250"/>
      <c r="AN927" s="250"/>
      <c r="AO927" s="250"/>
      <c r="AP927" s="250"/>
      <c r="AQ927" s="250"/>
    </row>
    <row r="928" spans="1:43" s="48" customFormat="1" ht="22.5" customHeight="1" x14ac:dyDescent="0.25">
      <c r="A928" s="245">
        <v>84</v>
      </c>
      <c r="B928" s="246" t="s">
        <v>1520</v>
      </c>
      <c r="C928" s="247">
        <f t="shared" si="184"/>
        <v>952997.2</v>
      </c>
      <c r="D928" s="247">
        <f t="shared" si="183"/>
        <v>0</v>
      </c>
      <c r="E928" s="247">
        <v>0</v>
      </c>
      <c r="F928" s="247">
        <v>0</v>
      </c>
      <c r="G928" s="247">
        <v>0</v>
      </c>
      <c r="H928" s="247">
        <v>0</v>
      </c>
      <c r="I928" s="247">
        <v>0</v>
      </c>
      <c r="J928" s="249">
        <v>0</v>
      </c>
      <c r="K928" s="247">
        <v>0</v>
      </c>
      <c r="L928" s="247">
        <v>0</v>
      </c>
      <c r="M928" s="247">
        <v>0</v>
      </c>
      <c r="N928" s="247">
        <v>0</v>
      </c>
      <c r="O928" s="247">
        <v>0</v>
      </c>
      <c r="P928" s="247">
        <v>952997.2</v>
      </c>
      <c r="Q928" s="247">
        <v>0</v>
      </c>
      <c r="R928" s="247">
        <v>0</v>
      </c>
      <c r="S928" s="247">
        <v>0</v>
      </c>
      <c r="T928" s="247">
        <v>0</v>
      </c>
      <c r="U928" s="250"/>
      <c r="V928" s="250"/>
      <c r="W928" s="250"/>
      <c r="X928" s="250"/>
      <c r="Y928" s="250"/>
      <c r="Z928" s="250"/>
      <c r="AA928" s="250"/>
      <c r="AB928" s="250"/>
      <c r="AC928" s="250"/>
      <c r="AD928" s="250"/>
      <c r="AE928" s="250"/>
      <c r="AF928" s="250"/>
      <c r="AG928" s="250"/>
      <c r="AH928" s="250"/>
      <c r="AI928" s="250"/>
      <c r="AJ928" s="250"/>
      <c r="AK928" s="250"/>
      <c r="AL928" s="250"/>
      <c r="AM928" s="250"/>
      <c r="AN928" s="250"/>
      <c r="AO928" s="250"/>
      <c r="AP928" s="250"/>
      <c r="AQ928" s="250"/>
    </row>
    <row r="929" spans="1:43" s="48" customFormat="1" ht="22.5" customHeight="1" x14ac:dyDescent="0.25">
      <c r="A929" s="245">
        <v>85</v>
      </c>
      <c r="B929" s="246" t="s">
        <v>1521</v>
      </c>
      <c r="C929" s="247">
        <f t="shared" si="184"/>
        <v>597053.79</v>
      </c>
      <c r="D929" s="247">
        <f t="shared" si="183"/>
        <v>0</v>
      </c>
      <c r="E929" s="247">
        <v>0</v>
      </c>
      <c r="F929" s="247">
        <v>0</v>
      </c>
      <c r="G929" s="247">
        <v>0</v>
      </c>
      <c r="H929" s="247">
        <v>0</v>
      </c>
      <c r="I929" s="247">
        <v>0</v>
      </c>
      <c r="J929" s="249">
        <v>0</v>
      </c>
      <c r="K929" s="247">
        <v>0</v>
      </c>
      <c r="L929" s="247">
        <v>0</v>
      </c>
      <c r="M929" s="247">
        <v>0</v>
      </c>
      <c r="N929" s="247">
        <v>0</v>
      </c>
      <c r="O929" s="247">
        <v>0</v>
      </c>
      <c r="P929" s="247">
        <f>315390.06+281663.73</f>
        <v>597053.79</v>
      </c>
      <c r="Q929" s="247">
        <v>0</v>
      </c>
      <c r="R929" s="247">
        <v>0</v>
      </c>
      <c r="S929" s="247">
        <v>0</v>
      </c>
      <c r="T929" s="247">
        <v>0</v>
      </c>
      <c r="U929" s="250"/>
      <c r="V929" s="250"/>
      <c r="W929" s="250"/>
      <c r="X929" s="250"/>
      <c r="Y929" s="250"/>
      <c r="Z929" s="250"/>
      <c r="AA929" s="250"/>
      <c r="AB929" s="250"/>
      <c r="AC929" s="250"/>
      <c r="AD929" s="250"/>
      <c r="AE929" s="250"/>
      <c r="AF929" s="250"/>
      <c r="AG929" s="250"/>
      <c r="AH929" s="250"/>
      <c r="AI929" s="250"/>
      <c r="AJ929" s="250"/>
      <c r="AK929" s="250"/>
      <c r="AL929" s="250"/>
      <c r="AM929" s="250"/>
      <c r="AN929" s="250"/>
      <c r="AO929" s="250"/>
      <c r="AP929" s="250"/>
      <c r="AQ929" s="250"/>
    </row>
    <row r="930" spans="1:43" s="48" customFormat="1" ht="22.5" customHeight="1" x14ac:dyDescent="0.25">
      <c r="A930" s="245">
        <v>86</v>
      </c>
      <c r="B930" s="246" t="s">
        <v>879</v>
      </c>
      <c r="C930" s="247">
        <f t="shared" si="184"/>
        <v>398284.79999999999</v>
      </c>
      <c r="D930" s="247">
        <f t="shared" si="183"/>
        <v>398284.79999999999</v>
      </c>
      <c r="E930" s="247">
        <v>0</v>
      </c>
      <c r="F930" s="247">
        <v>0</v>
      </c>
      <c r="G930" s="247">
        <v>0</v>
      </c>
      <c r="H930" s="247">
        <v>0</v>
      </c>
      <c r="I930" s="247">
        <v>398284.79999999999</v>
      </c>
      <c r="J930" s="249">
        <v>0</v>
      </c>
      <c r="K930" s="247">
        <v>0</v>
      </c>
      <c r="L930" s="247">
        <v>0</v>
      </c>
      <c r="M930" s="247">
        <v>0</v>
      </c>
      <c r="N930" s="247">
        <v>0</v>
      </c>
      <c r="O930" s="247">
        <v>0</v>
      </c>
      <c r="P930" s="247">
        <v>0</v>
      </c>
      <c r="Q930" s="247">
        <v>0</v>
      </c>
      <c r="R930" s="247">
        <v>0</v>
      </c>
      <c r="S930" s="247">
        <v>0</v>
      </c>
      <c r="T930" s="247">
        <v>0</v>
      </c>
      <c r="U930" s="250"/>
      <c r="V930" s="250"/>
      <c r="W930" s="250"/>
      <c r="X930" s="250"/>
      <c r="Y930" s="250"/>
      <c r="Z930" s="250"/>
      <c r="AA930" s="250"/>
      <c r="AB930" s="250"/>
      <c r="AC930" s="250"/>
      <c r="AD930" s="250"/>
      <c r="AE930" s="250"/>
      <c r="AF930" s="250"/>
      <c r="AG930" s="250"/>
      <c r="AH930" s="250"/>
      <c r="AI930" s="250"/>
      <c r="AJ930" s="250"/>
      <c r="AK930" s="250"/>
      <c r="AL930" s="250"/>
      <c r="AM930" s="250"/>
      <c r="AN930" s="250"/>
      <c r="AO930" s="250"/>
      <c r="AP930" s="250"/>
      <c r="AQ930" s="250"/>
    </row>
    <row r="931" spans="1:43" s="48" customFormat="1" ht="22.5" customHeight="1" x14ac:dyDescent="0.25">
      <c r="A931" s="245">
        <v>87</v>
      </c>
      <c r="B931" s="246" t="s">
        <v>564</v>
      </c>
      <c r="C931" s="247">
        <f t="shared" si="184"/>
        <v>7020532.2199999997</v>
      </c>
      <c r="D931" s="247">
        <f t="shared" si="183"/>
        <v>0</v>
      </c>
      <c r="E931" s="247">
        <v>0</v>
      </c>
      <c r="F931" s="247">
        <v>0</v>
      </c>
      <c r="G931" s="247">
        <v>0</v>
      </c>
      <c r="H931" s="247">
        <v>0</v>
      </c>
      <c r="I931" s="247">
        <v>0</v>
      </c>
      <c r="J931" s="249">
        <v>2</v>
      </c>
      <c r="K931" s="247">
        <v>7020532.2199999997</v>
      </c>
      <c r="L931" s="247">
        <v>0</v>
      </c>
      <c r="M931" s="247">
        <v>0</v>
      </c>
      <c r="N931" s="247">
        <v>0</v>
      </c>
      <c r="O931" s="247">
        <v>0</v>
      </c>
      <c r="P931" s="247">
        <v>0</v>
      </c>
      <c r="Q931" s="247">
        <v>0</v>
      </c>
      <c r="R931" s="247">
        <v>0</v>
      </c>
      <c r="S931" s="247">
        <v>0</v>
      </c>
      <c r="T931" s="247">
        <v>0</v>
      </c>
      <c r="U931" s="250"/>
      <c r="V931" s="250"/>
      <c r="W931" s="250"/>
      <c r="X931" s="250"/>
      <c r="Y931" s="250"/>
      <c r="Z931" s="250"/>
      <c r="AA931" s="250"/>
      <c r="AB931" s="250"/>
      <c r="AC931" s="250"/>
      <c r="AD931" s="250"/>
      <c r="AE931" s="250"/>
      <c r="AF931" s="250"/>
      <c r="AG931" s="250"/>
      <c r="AH931" s="250"/>
      <c r="AI931" s="250"/>
      <c r="AJ931" s="250"/>
      <c r="AK931" s="250"/>
      <c r="AL931" s="250"/>
      <c r="AM931" s="250"/>
      <c r="AN931" s="250"/>
      <c r="AO931" s="250"/>
      <c r="AP931" s="250"/>
      <c r="AQ931" s="250"/>
    </row>
    <row r="932" spans="1:43" s="48" customFormat="1" ht="22.5" customHeight="1" x14ac:dyDescent="0.25">
      <c r="A932" s="245">
        <v>88</v>
      </c>
      <c r="B932" s="246" t="s">
        <v>1522</v>
      </c>
      <c r="C932" s="247">
        <f t="shared" si="184"/>
        <v>1468154</v>
      </c>
      <c r="D932" s="247">
        <f t="shared" si="183"/>
        <v>0</v>
      </c>
      <c r="E932" s="247">
        <v>0</v>
      </c>
      <c r="F932" s="247">
        <v>0</v>
      </c>
      <c r="G932" s="247">
        <v>0</v>
      </c>
      <c r="H932" s="247">
        <v>0</v>
      </c>
      <c r="I932" s="247">
        <v>0</v>
      </c>
      <c r="J932" s="249">
        <v>0</v>
      </c>
      <c r="K932" s="247">
        <v>0</v>
      </c>
      <c r="L932" s="247">
        <v>0</v>
      </c>
      <c r="M932" s="247">
        <v>0</v>
      </c>
      <c r="N932" s="247">
        <v>0</v>
      </c>
      <c r="O932" s="247">
        <v>0</v>
      </c>
      <c r="P932" s="247">
        <v>1468154</v>
      </c>
      <c r="Q932" s="247">
        <v>0</v>
      </c>
      <c r="R932" s="247">
        <v>0</v>
      </c>
      <c r="S932" s="247">
        <v>0</v>
      </c>
      <c r="T932" s="247">
        <v>0</v>
      </c>
      <c r="U932" s="250"/>
      <c r="V932" s="250"/>
      <c r="W932" s="250"/>
      <c r="X932" s="250"/>
      <c r="Y932" s="250"/>
      <c r="Z932" s="250"/>
      <c r="AA932" s="250"/>
      <c r="AB932" s="250"/>
      <c r="AC932" s="250"/>
      <c r="AD932" s="250"/>
      <c r="AE932" s="250"/>
      <c r="AF932" s="250"/>
      <c r="AG932" s="250"/>
      <c r="AH932" s="250"/>
      <c r="AI932" s="250"/>
      <c r="AJ932" s="250"/>
      <c r="AK932" s="250"/>
      <c r="AL932" s="250"/>
      <c r="AM932" s="250"/>
      <c r="AN932" s="250"/>
      <c r="AO932" s="250"/>
      <c r="AP932" s="250"/>
      <c r="AQ932" s="250"/>
    </row>
    <row r="933" spans="1:43" s="48" customFormat="1" ht="22.5" customHeight="1" x14ac:dyDescent="0.25">
      <c r="A933" s="245">
        <v>89</v>
      </c>
      <c r="B933" s="246" t="s">
        <v>567</v>
      </c>
      <c r="C933" s="247">
        <f t="shared" si="184"/>
        <v>4047597.91</v>
      </c>
      <c r="D933" s="247">
        <f t="shared" si="183"/>
        <v>4047597.91</v>
      </c>
      <c r="E933" s="247">
        <v>0</v>
      </c>
      <c r="F933" s="247">
        <v>4047597.91</v>
      </c>
      <c r="G933" s="247">
        <v>0</v>
      </c>
      <c r="H933" s="247">
        <v>0</v>
      </c>
      <c r="I933" s="247">
        <v>0</v>
      </c>
      <c r="J933" s="249">
        <v>0</v>
      </c>
      <c r="K933" s="247">
        <v>0</v>
      </c>
      <c r="L933" s="247">
        <v>0</v>
      </c>
      <c r="M933" s="247">
        <v>0</v>
      </c>
      <c r="N933" s="247">
        <v>0</v>
      </c>
      <c r="O933" s="247">
        <v>0</v>
      </c>
      <c r="P933" s="247">
        <v>0</v>
      </c>
      <c r="Q933" s="247">
        <v>0</v>
      </c>
      <c r="R933" s="247">
        <v>0</v>
      </c>
      <c r="S933" s="247">
        <v>0</v>
      </c>
      <c r="T933" s="247">
        <v>0</v>
      </c>
      <c r="U933" s="250"/>
      <c r="V933" s="250"/>
      <c r="W933" s="250"/>
      <c r="X933" s="250"/>
      <c r="Y933" s="250"/>
      <c r="Z933" s="250"/>
      <c r="AA933" s="250"/>
      <c r="AB933" s="250"/>
      <c r="AC933" s="250"/>
      <c r="AD933" s="250"/>
      <c r="AE933" s="250"/>
      <c r="AF933" s="250"/>
      <c r="AG933" s="250"/>
      <c r="AH933" s="250"/>
      <c r="AI933" s="250"/>
      <c r="AJ933" s="250"/>
      <c r="AK933" s="250"/>
      <c r="AL933" s="250"/>
      <c r="AM933" s="250"/>
      <c r="AN933" s="250"/>
      <c r="AO933" s="250"/>
      <c r="AP933" s="250"/>
      <c r="AQ933" s="250"/>
    </row>
    <row r="934" spans="1:43" s="48" customFormat="1" ht="22.5" customHeight="1" x14ac:dyDescent="0.25">
      <c r="A934" s="245">
        <v>90</v>
      </c>
      <c r="B934" s="246" t="s">
        <v>1523</v>
      </c>
      <c r="C934" s="247">
        <f t="shared" si="184"/>
        <v>6119757.29</v>
      </c>
      <c r="D934" s="247">
        <f t="shared" si="183"/>
        <v>4846530</v>
      </c>
      <c r="E934" s="247">
        <v>4846530</v>
      </c>
      <c r="F934" s="247">
        <v>0</v>
      </c>
      <c r="G934" s="247">
        <v>0</v>
      </c>
      <c r="H934" s="247">
        <v>0</v>
      </c>
      <c r="I934" s="247">
        <v>0</v>
      </c>
      <c r="J934" s="249">
        <v>0</v>
      </c>
      <c r="K934" s="247">
        <v>0</v>
      </c>
      <c r="L934" s="247">
        <v>0</v>
      </c>
      <c r="M934" s="247">
        <v>0</v>
      </c>
      <c r="N934" s="247">
        <v>1018783.84</v>
      </c>
      <c r="O934" s="247">
        <v>0</v>
      </c>
      <c r="P934" s="247">
        <v>254443.45</v>
      </c>
      <c r="Q934" s="247">
        <v>0</v>
      </c>
      <c r="R934" s="247">
        <v>0</v>
      </c>
      <c r="S934" s="247">
        <v>0</v>
      </c>
      <c r="T934" s="247">
        <v>0</v>
      </c>
      <c r="U934" s="250"/>
      <c r="V934" s="250"/>
      <c r="W934" s="250"/>
      <c r="X934" s="250"/>
      <c r="Y934" s="250"/>
      <c r="Z934" s="250"/>
      <c r="AA934" s="250"/>
      <c r="AB934" s="250"/>
      <c r="AC934" s="250"/>
      <c r="AD934" s="250"/>
      <c r="AE934" s="250"/>
      <c r="AF934" s="250"/>
      <c r="AG934" s="250"/>
      <c r="AH934" s="250"/>
      <c r="AI934" s="250"/>
      <c r="AJ934" s="250"/>
      <c r="AK934" s="250"/>
      <c r="AL934" s="250"/>
      <c r="AM934" s="250"/>
      <c r="AN934" s="250"/>
      <c r="AO934" s="250"/>
      <c r="AP934" s="250"/>
      <c r="AQ934" s="250"/>
    </row>
    <row r="935" spans="1:43" s="48" customFormat="1" ht="22.5" customHeight="1" x14ac:dyDescent="0.25">
      <c r="A935" s="245">
        <v>91</v>
      </c>
      <c r="B935" s="246" t="s">
        <v>209</v>
      </c>
      <c r="C935" s="247">
        <f t="shared" si="184"/>
        <v>20716605.100000001</v>
      </c>
      <c r="D935" s="247">
        <f t="shared" si="183"/>
        <v>0</v>
      </c>
      <c r="E935" s="247">
        <v>0</v>
      </c>
      <c r="F935" s="247">
        <v>0</v>
      </c>
      <c r="G935" s="247">
        <v>0</v>
      </c>
      <c r="H935" s="247">
        <v>0</v>
      </c>
      <c r="I935" s="247">
        <v>0</v>
      </c>
      <c r="J935" s="249">
        <v>6</v>
      </c>
      <c r="K935" s="247">
        <v>20716605.100000001</v>
      </c>
      <c r="L935" s="247">
        <v>0</v>
      </c>
      <c r="M935" s="247">
        <v>0</v>
      </c>
      <c r="N935" s="247">
        <v>0</v>
      </c>
      <c r="O935" s="247">
        <v>0</v>
      </c>
      <c r="P935" s="247">
        <v>0</v>
      </c>
      <c r="Q935" s="247">
        <v>0</v>
      </c>
      <c r="R935" s="247">
        <v>0</v>
      </c>
      <c r="S935" s="247">
        <v>0</v>
      </c>
      <c r="T935" s="247">
        <v>0</v>
      </c>
      <c r="U935" s="250"/>
      <c r="V935" s="250"/>
      <c r="W935" s="250"/>
      <c r="X935" s="250"/>
      <c r="Y935" s="250"/>
      <c r="Z935" s="250"/>
      <c r="AA935" s="250"/>
      <c r="AB935" s="250"/>
      <c r="AC935" s="250"/>
      <c r="AD935" s="250"/>
      <c r="AE935" s="250"/>
      <c r="AF935" s="250"/>
      <c r="AG935" s="250"/>
      <c r="AH935" s="250"/>
      <c r="AI935" s="250"/>
      <c r="AJ935" s="250"/>
      <c r="AK935" s="250"/>
      <c r="AL935" s="250"/>
      <c r="AM935" s="250"/>
      <c r="AN935" s="250"/>
      <c r="AO935" s="250"/>
      <c r="AP935" s="250"/>
      <c r="AQ935" s="250"/>
    </row>
    <row r="936" spans="1:43" s="58" customFormat="1" ht="22.5" customHeight="1" x14ac:dyDescent="0.25">
      <c r="A936" s="245">
        <v>92</v>
      </c>
      <c r="B936" s="246" t="s">
        <v>1524</v>
      </c>
      <c r="C936" s="247">
        <f t="shared" si="184"/>
        <v>9732730.209999999</v>
      </c>
      <c r="D936" s="247">
        <f t="shared" si="183"/>
        <v>0</v>
      </c>
      <c r="E936" s="268">
        <v>0</v>
      </c>
      <c r="F936" s="268">
        <v>0</v>
      </c>
      <c r="G936" s="268">
        <v>0</v>
      </c>
      <c r="H936" s="268">
        <v>0</v>
      </c>
      <c r="I936" s="268">
        <v>0</v>
      </c>
      <c r="J936" s="269">
        <v>0</v>
      </c>
      <c r="K936" s="268">
        <v>0</v>
      </c>
      <c r="L936" s="268">
        <v>0</v>
      </c>
      <c r="M936" s="268">
        <v>0</v>
      </c>
      <c r="N936" s="268">
        <v>0</v>
      </c>
      <c r="O936" s="268">
        <v>0</v>
      </c>
      <c r="P936" s="268">
        <v>361102.36</v>
      </c>
      <c r="Q936" s="268">
        <v>0</v>
      </c>
      <c r="R936" s="268">
        <v>0</v>
      </c>
      <c r="S936" s="268">
        <v>9371627.8499999996</v>
      </c>
      <c r="T936" s="268">
        <v>0</v>
      </c>
      <c r="U936" s="286"/>
      <c r="V936" s="286"/>
      <c r="W936" s="286"/>
      <c r="X936" s="286"/>
      <c r="Y936" s="286"/>
      <c r="Z936" s="286"/>
      <c r="AA936" s="286"/>
      <c r="AB936" s="286"/>
      <c r="AC936" s="286"/>
      <c r="AD936" s="286"/>
      <c r="AE936" s="286"/>
      <c r="AF936" s="286"/>
      <c r="AG936" s="286"/>
      <c r="AH936" s="286"/>
      <c r="AI936" s="286"/>
      <c r="AJ936" s="286"/>
      <c r="AK936" s="286"/>
      <c r="AL936" s="286"/>
      <c r="AM936" s="286"/>
      <c r="AN936" s="286"/>
      <c r="AO936" s="286"/>
      <c r="AP936" s="286"/>
      <c r="AQ936" s="286"/>
    </row>
    <row r="937" spans="1:43" s="48" customFormat="1" ht="22.5" customHeight="1" x14ac:dyDescent="0.25">
      <c r="A937" s="245">
        <v>93</v>
      </c>
      <c r="B937" s="246" t="s">
        <v>1525</v>
      </c>
      <c r="C937" s="247">
        <f t="shared" si="184"/>
        <v>13336166.369999999</v>
      </c>
      <c r="D937" s="247">
        <f t="shared" si="183"/>
        <v>0</v>
      </c>
      <c r="E937" s="247">
        <v>0</v>
      </c>
      <c r="F937" s="247">
        <v>0</v>
      </c>
      <c r="G937" s="247">
        <v>0</v>
      </c>
      <c r="H937" s="247">
        <v>0</v>
      </c>
      <c r="I937" s="247">
        <v>0</v>
      </c>
      <c r="J937" s="249">
        <v>4</v>
      </c>
      <c r="K937" s="247">
        <v>13130268.18</v>
      </c>
      <c r="L937" s="247">
        <v>0</v>
      </c>
      <c r="M937" s="247">
        <v>0</v>
      </c>
      <c r="N937" s="247">
        <v>0</v>
      </c>
      <c r="O937" s="247">
        <v>0</v>
      </c>
      <c r="P937" s="247">
        <v>205898.19</v>
      </c>
      <c r="Q937" s="247">
        <v>0</v>
      </c>
      <c r="R937" s="247">
        <v>0</v>
      </c>
      <c r="S937" s="247">
        <v>0</v>
      </c>
      <c r="T937" s="247">
        <v>0</v>
      </c>
      <c r="U937" s="250"/>
      <c r="V937" s="250"/>
      <c r="W937" s="250"/>
      <c r="X937" s="250"/>
      <c r="Y937" s="250"/>
      <c r="Z937" s="250"/>
      <c r="AA937" s="250"/>
      <c r="AB937" s="250"/>
      <c r="AC937" s="250"/>
      <c r="AD937" s="250"/>
      <c r="AE937" s="250"/>
      <c r="AF937" s="250"/>
      <c r="AG937" s="250"/>
      <c r="AH937" s="250"/>
      <c r="AI937" s="250"/>
      <c r="AJ937" s="250"/>
      <c r="AK937" s="250"/>
      <c r="AL937" s="250"/>
      <c r="AM937" s="250"/>
      <c r="AN937" s="250"/>
      <c r="AO937" s="250"/>
      <c r="AP937" s="250"/>
      <c r="AQ937" s="250"/>
    </row>
    <row r="938" spans="1:43" s="48" customFormat="1" ht="22.5" customHeight="1" x14ac:dyDescent="0.25">
      <c r="A938" s="245">
        <v>94</v>
      </c>
      <c r="B938" s="246" t="s">
        <v>1526</v>
      </c>
      <c r="C938" s="247">
        <f t="shared" si="184"/>
        <v>14634953.630000001</v>
      </c>
      <c r="D938" s="247">
        <f t="shared" si="183"/>
        <v>4956235.24</v>
      </c>
      <c r="E938" s="247">
        <v>1070689.3899999999</v>
      </c>
      <c r="F938" s="247">
        <v>3433835.35</v>
      </c>
      <c r="G938" s="247">
        <v>212221.56</v>
      </c>
      <c r="H938" s="247">
        <v>239488.94</v>
      </c>
      <c r="I938" s="247">
        <v>0</v>
      </c>
      <c r="J938" s="249">
        <v>0</v>
      </c>
      <c r="K938" s="247">
        <v>0</v>
      </c>
      <c r="L938" s="247">
        <v>7636576</v>
      </c>
      <c r="M938" s="247">
        <v>0</v>
      </c>
      <c r="N938" s="247">
        <v>1792778.4000000001</v>
      </c>
      <c r="O938" s="247">
        <v>0</v>
      </c>
      <c r="P938" s="247">
        <f>235424.76+13939.23</f>
        <v>249363.99000000002</v>
      </c>
      <c r="Q938" s="247">
        <v>0</v>
      </c>
      <c r="R938" s="247">
        <v>0</v>
      </c>
      <c r="S938" s="247">
        <v>0</v>
      </c>
      <c r="T938" s="247">
        <v>0</v>
      </c>
      <c r="U938" s="250"/>
      <c r="V938" s="250"/>
      <c r="W938" s="250"/>
      <c r="X938" s="250"/>
      <c r="Y938" s="250"/>
      <c r="Z938" s="250"/>
      <c r="AA938" s="250"/>
      <c r="AB938" s="250"/>
      <c r="AC938" s="250"/>
      <c r="AD938" s="250"/>
      <c r="AE938" s="250"/>
      <c r="AF938" s="250"/>
      <c r="AG938" s="250"/>
      <c r="AH938" s="250"/>
      <c r="AI938" s="250"/>
      <c r="AJ938" s="250"/>
      <c r="AK938" s="250"/>
      <c r="AL938" s="250"/>
      <c r="AM938" s="250"/>
      <c r="AN938" s="250"/>
      <c r="AO938" s="250"/>
      <c r="AP938" s="250"/>
      <c r="AQ938" s="250"/>
    </row>
    <row r="939" spans="1:43" s="48" customFormat="1" ht="22.5" customHeight="1" x14ac:dyDescent="0.25">
      <c r="A939" s="245">
        <v>95</v>
      </c>
      <c r="B939" s="246" t="s">
        <v>1527</v>
      </c>
      <c r="C939" s="247">
        <f t="shared" si="184"/>
        <v>1882160.44</v>
      </c>
      <c r="D939" s="247">
        <f t="shared" si="183"/>
        <v>802053.79</v>
      </c>
      <c r="E939" s="247">
        <v>0</v>
      </c>
      <c r="F939" s="247">
        <v>668602.80000000005</v>
      </c>
      <c r="G939" s="247">
        <v>0</v>
      </c>
      <c r="H939" s="247">
        <v>0</v>
      </c>
      <c r="I939" s="247">
        <v>133450.99</v>
      </c>
      <c r="J939" s="249">
        <v>0</v>
      </c>
      <c r="K939" s="247">
        <v>0</v>
      </c>
      <c r="L939" s="247">
        <v>0</v>
      </c>
      <c r="M939" s="247">
        <v>0</v>
      </c>
      <c r="N939" s="247">
        <v>1080106.6499999999</v>
      </c>
      <c r="O939" s="247">
        <v>0</v>
      </c>
      <c r="P939" s="247">
        <v>0</v>
      </c>
      <c r="Q939" s="247">
        <v>0</v>
      </c>
      <c r="R939" s="247">
        <v>0</v>
      </c>
      <c r="S939" s="247">
        <v>0</v>
      </c>
      <c r="T939" s="247">
        <v>0</v>
      </c>
      <c r="U939" s="250"/>
      <c r="V939" s="250"/>
      <c r="W939" s="250"/>
      <c r="X939" s="250"/>
      <c r="Y939" s="250"/>
      <c r="Z939" s="250"/>
      <c r="AA939" s="250"/>
      <c r="AB939" s="250"/>
      <c r="AC939" s="250"/>
      <c r="AD939" s="250"/>
      <c r="AE939" s="250"/>
      <c r="AF939" s="250"/>
      <c r="AG939" s="250"/>
      <c r="AH939" s="250"/>
      <c r="AI939" s="250"/>
      <c r="AJ939" s="250"/>
      <c r="AK939" s="250"/>
      <c r="AL939" s="250"/>
      <c r="AM939" s="250"/>
      <c r="AN939" s="250"/>
      <c r="AO939" s="250"/>
      <c r="AP939" s="250"/>
      <c r="AQ939" s="250"/>
    </row>
    <row r="940" spans="1:43" s="48" customFormat="1" ht="22.5" customHeight="1" x14ac:dyDescent="0.25">
      <c r="A940" s="245">
        <v>96</v>
      </c>
      <c r="B940" s="246" t="s">
        <v>577</v>
      </c>
      <c r="C940" s="247">
        <f t="shared" si="184"/>
        <v>14393555.640000001</v>
      </c>
      <c r="D940" s="247">
        <f t="shared" si="183"/>
        <v>0</v>
      </c>
      <c r="E940" s="247">
        <v>0</v>
      </c>
      <c r="F940" s="247">
        <v>0</v>
      </c>
      <c r="G940" s="247">
        <v>0</v>
      </c>
      <c r="H940" s="247">
        <v>0</v>
      </c>
      <c r="I940" s="247">
        <v>0</v>
      </c>
      <c r="J940" s="249">
        <v>4</v>
      </c>
      <c r="K940" s="247">
        <v>14393555.640000001</v>
      </c>
      <c r="L940" s="247">
        <v>0</v>
      </c>
      <c r="M940" s="247">
        <v>0</v>
      </c>
      <c r="N940" s="247">
        <v>0</v>
      </c>
      <c r="O940" s="247">
        <v>0</v>
      </c>
      <c r="P940" s="247">
        <v>0</v>
      </c>
      <c r="Q940" s="247">
        <v>0</v>
      </c>
      <c r="R940" s="247">
        <v>0</v>
      </c>
      <c r="S940" s="247">
        <v>0</v>
      </c>
      <c r="T940" s="247">
        <v>0</v>
      </c>
      <c r="U940" s="250"/>
      <c r="V940" s="250"/>
      <c r="W940" s="250"/>
      <c r="X940" s="250"/>
      <c r="Y940" s="250"/>
      <c r="Z940" s="250"/>
      <c r="AA940" s="250"/>
      <c r="AB940" s="250"/>
      <c r="AC940" s="250"/>
      <c r="AD940" s="250"/>
      <c r="AE940" s="250"/>
      <c r="AF940" s="250"/>
      <c r="AG940" s="250"/>
      <c r="AH940" s="250"/>
      <c r="AI940" s="250"/>
      <c r="AJ940" s="250"/>
      <c r="AK940" s="250"/>
      <c r="AL940" s="250"/>
      <c r="AM940" s="250"/>
      <c r="AN940" s="250"/>
      <c r="AO940" s="250"/>
      <c r="AP940" s="250"/>
      <c r="AQ940" s="250"/>
    </row>
    <row r="941" spans="1:43" s="48" customFormat="1" ht="23.25" customHeight="1" x14ac:dyDescent="0.25">
      <c r="A941" s="245">
        <v>97</v>
      </c>
      <c r="B941" s="246" t="s">
        <v>580</v>
      </c>
      <c r="C941" s="247">
        <f t="shared" si="184"/>
        <v>663853.79</v>
      </c>
      <c r="D941" s="247">
        <f t="shared" si="183"/>
        <v>0</v>
      </c>
      <c r="E941" s="247">
        <v>0</v>
      </c>
      <c r="F941" s="247">
        <v>0</v>
      </c>
      <c r="G941" s="247">
        <v>0</v>
      </c>
      <c r="H941" s="247">
        <v>0</v>
      </c>
      <c r="I941" s="247">
        <v>0</v>
      </c>
      <c r="J941" s="249">
        <v>0</v>
      </c>
      <c r="K941" s="247">
        <v>0</v>
      </c>
      <c r="L941" s="247">
        <v>0</v>
      </c>
      <c r="M941" s="247">
        <v>0</v>
      </c>
      <c r="N941" s="247">
        <v>663853.79</v>
      </c>
      <c r="O941" s="247">
        <v>0</v>
      </c>
      <c r="P941" s="247">
        <v>0</v>
      </c>
      <c r="Q941" s="247">
        <v>0</v>
      </c>
      <c r="R941" s="247">
        <v>0</v>
      </c>
      <c r="S941" s="247">
        <v>0</v>
      </c>
      <c r="T941" s="247">
        <v>0</v>
      </c>
      <c r="U941" s="250"/>
      <c r="V941" s="250"/>
      <c r="W941" s="250"/>
      <c r="X941" s="250"/>
      <c r="Y941" s="250"/>
      <c r="Z941" s="250"/>
      <c r="AA941" s="250"/>
      <c r="AB941" s="250"/>
      <c r="AC941" s="250"/>
      <c r="AD941" s="250"/>
      <c r="AE941" s="250"/>
      <c r="AF941" s="250"/>
      <c r="AG941" s="250"/>
      <c r="AH941" s="250"/>
      <c r="AI941" s="250"/>
      <c r="AJ941" s="250"/>
      <c r="AK941" s="250"/>
      <c r="AL941" s="250"/>
      <c r="AM941" s="250"/>
      <c r="AN941" s="250"/>
      <c r="AO941" s="250"/>
      <c r="AP941" s="250"/>
      <c r="AQ941" s="250"/>
    </row>
    <row r="942" spans="1:43" s="48" customFormat="1" ht="23.25" customHeight="1" x14ac:dyDescent="0.25">
      <c r="A942" s="245">
        <v>98</v>
      </c>
      <c r="B942" s="246" t="s">
        <v>581</v>
      </c>
      <c r="C942" s="247">
        <f t="shared" si="184"/>
        <v>3526601.87</v>
      </c>
      <c r="D942" s="247">
        <f t="shared" si="183"/>
        <v>3526601.87</v>
      </c>
      <c r="E942" s="247">
        <v>0</v>
      </c>
      <c r="F942" s="247">
        <v>0</v>
      </c>
      <c r="G942" s="247">
        <v>0</v>
      </c>
      <c r="H942" s="247">
        <v>3526601.87</v>
      </c>
      <c r="I942" s="247">
        <v>0</v>
      </c>
      <c r="J942" s="249">
        <v>0</v>
      </c>
      <c r="K942" s="247">
        <v>0</v>
      </c>
      <c r="L942" s="247">
        <v>0</v>
      </c>
      <c r="M942" s="247">
        <v>0</v>
      </c>
      <c r="N942" s="247">
        <v>0</v>
      </c>
      <c r="O942" s="247">
        <v>0</v>
      </c>
      <c r="P942" s="247">
        <v>0</v>
      </c>
      <c r="Q942" s="247">
        <v>0</v>
      </c>
      <c r="R942" s="247">
        <v>0</v>
      </c>
      <c r="S942" s="247">
        <v>0</v>
      </c>
      <c r="T942" s="247">
        <v>0</v>
      </c>
      <c r="U942" s="250"/>
      <c r="V942" s="250"/>
      <c r="W942" s="250"/>
      <c r="X942" s="250"/>
      <c r="Y942" s="250"/>
      <c r="Z942" s="250"/>
      <c r="AA942" s="250"/>
      <c r="AB942" s="250"/>
      <c r="AC942" s="250"/>
      <c r="AD942" s="250"/>
      <c r="AE942" s="250"/>
      <c r="AF942" s="250"/>
      <c r="AG942" s="250"/>
      <c r="AH942" s="250"/>
      <c r="AI942" s="250"/>
      <c r="AJ942" s="250"/>
      <c r="AK942" s="250"/>
      <c r="AL942" s="250"/>
      <c r="AM942" s="250"/>
      <c r="AN942" s="250"/>
      <c r="AO942" s="250"/>
      <c r="AP942" s="250"/>
      <c r="AQ942" s="250"/>
    </row>
    <row r="943" spans="1:43" s="48" customFormat="1" ht="22.5" customHeight="1" x14ac:dyDescent="0.25">
      <c r="A943" s="245">
        <v>99</v>
      </c>
      <c r="B943" s="246" t="s">
        <v>1528</v>
      </c>
      <c r="C943" s="247">
        <f t="shared" si="184"/>
        <v>164212.35</v>
      </c>
      <c r="D943" s="247">
        <f t="shared" si="183"/>
        <v>0</v>
      </c>
      <c r="E943" s="247">
        <v>0</v>
      </c>
      <c r="F943" s="247">
        <v>0</v>
      </c>
      <c r="G943" s="247">
        <v>0</v>
      </c>
      <c r="H943" s="247">
        <v>0</v>
      </c>
      <c r="I943" s="247">
        <v>0</v>
      </c>
      <c r="J943" s="249">
        <v>0</v>
      </c>
      <c r="K943" s="247">
        <v>0</v>
      </c>
      <c r="L943" s="247">
        <v>0</v>
      </c>
      <c r="M943" s="247">
        <v>0</v>
      </c>
      <c r="N943" s="247">
        <v>0</v>
      </c>
      <c r="O943" s="247">
        <v>0</v>
      </c>
      <c r="P943" s="247">
        <v>164212.35</v>
      </c>
      <c r="Q943" s="247">
        <v>0</v>
      </c>
      <c r="R943" s="247">
        <v>0</v>
      </c>
      <c r="S943" s="247">
        <v>0</v>
      </c>
      <c r="T943" s="247">
        <v>0</v>
      </c>
      <c r="U943" s="250"/>
      <c r="V943" s="250"/>
      <c r="W943" s="250"/>
      <c r="X943" s="250"/>
      <c r="Y943" s="250"/>
      <c r="Z943" s="250"/>
      <c r="AA943" s="250"/>
      <c r="AB943" s="250"/>
      <c r="AC943" s="250"/>
      <c r="AD943" s="250"/>
      <c r="AE943" s="250"/>
      <c r="AF943" s="250"/>
      <c r="AG943" s="250"/>
      <c r="AH943" s="250"/>
      <c r="AI943" s="250"/>
      <c r="AJ943" s="250"/>
      <c r="AK943" s="250"/>
      <c r="AL943" s="250"/>
      <c r="AM943" s="250"/>
      <c r="AN943" s="250"/>
      <c r="AO943" s="250"/>
      <c r="AP943" s="250"/>
      <c r="AQ943" s="250"/>
    </row>
    <row r="944" spans="1:43" s="48" customFormat="1" ht="22.5" customHeight="1" x14ac:dyDescent="0.25">
      <c r="A944" s="245">
        <v>100</v>
      </c>
      <c r="B944" s="246" t="s">
        <v>1529</v>
      </c>
      <c r="C944" s="247">
        <f t="shared" si="184"/>
        <v>504961.68999999994</v>
      </c>
      <c r="D944" s="247">
        <f t="shared" si="183"/>
        <v>0</v>
      </c>
      <c r="E944" s="247">
        <v>0</v>
      </c>
      <c r="F944" s="247">
        <v>0</v>
      </c>
      <c r="G944" s="247">
        <v>0</v>
      </c>
      <c r="H944" s="247">
        <v>0</v>
      </c>
      <c r="I944" s="247">
        <v>0</v>
      </c>
      <c r="J944" s="249">
        <v>0</v>
      </c>
      <c r="K944" s="247">
        <v>0</v>
      </c>
      <c r="L944" s="247">
        <v>0</v>
      </c>
      <c r="M944" s="247">
        <v>0</v>
      </c>
      <c r="N944" s="247">
        <v>271761.11</v>
      </c>
      <c r="O944" s="247">
        <v>0</v>
      </c>
      <c r="P944" s="247">
        <v>233200.58</v>
      </c>
      <c r="Q944" s="247">
        <v>0</v>
      </c>
      <c r="R944" s="247">
        <v>0</v>
      </c>
      <c r="S944" s="247">
        <v>0</v>
      </c>
      <c r="T944" s="247">
        <v>0</v>
      </c>
      <c r="U944" s="250"/>
      <c r="V944" s="250"/>
      <c r="W944" s="250"/>
      <c r="X944" s="250"/>
      <c r="Y944" s="250"/>
      <c r="Z944" s="250"/>
      <c r="AA944" s="250"/>
      <c r="AB944" s="250"/>
      <c r="AC944" s="250"/>
      <c r="AD944" s="250"/>
      <c r="AE944" s="250"/>
      <c r="AF944" s="250"/>
      <c r="AG944" s="250"/>
      <c r="AH944" s="250"/>
      <c r="AI944" s="250"/>
      <c r="AJ944" s="250"/>
      <c r="AK944" s="250"/>
      <c r="AL944" s="250"/>
      <c r="AM944" s="250"/>
      <c r="AN944" s="250"/>
      <c r="AO944" s="250"/>
      <c r="AP944" s="250"/>
      <c r="AQ944" s="250"/>
    </row>
    <row r="945" spans="1:43" s="48" customFormat="1" ht="23.25" customHeight="1" x14ac:dyDescent="0.25">
      <c r="A945" s="245">
        <v>101</v>
      </c>
      <c r="B945" s="246" t="s">
        <v>226</v>
      </c>
      <c r="C945" s="247">
        <f t="shared" si="184"/>
        <v>1791144.6</v>
      </c>
      <c r="D945" s="247">
        <f t="shared" si="183"/>
        <v>0</v>
      </c>
      <c r="E945" s="247">
        <v>0</v>
      </c>
      <c r="F945" s="247">
        <v>0</v>
      </c>
      <c r="G945" s="247">
        <v>0</v>
      </c>
      <c r="H945" s="247">
        <v>0</v>
      </c>
      <c r="I945" s="247">
        <v>0</v>
      </c>
      <c r="J945" s="249">
        <v>0</v>
      </c>
      <c r="K945" s="247">
        <v>0</v>
      </c>
      <c r="L945" s="247">
        <v>0</v>
      </c>
      <c r="M945" s="247">
        <v>0</v>
      </c>
      <c r="N945" s="247">
        <v>1791144.6</v>
      </c>
      <c r="O945" s="247">
        <v>0</v>
      </c>
      <c r="P945" s="247">
        <v>0</v>
      </c>
      <c r="Q945" s="247">
        <v>0</v>
      </c>
      <c r="R945" s="247">
        <v>0</v>
      </c>
      <c r="S945" s="247">
        <v>0</v>
      </c>
      <c r="T945" s="247">
        <v>0</v>
      </c>
      <c r="U945" s="250"/>
      <c r="V945" s="250"/>
      <c r="W945" s="250"/>
      <c r="X945" s="250"/>
      <c r="Y945" s="250"/>
      <c r="Z945" s="250"/>
      <c r="AA945" s="250"/>
      <c r="AB945" s="250"/>
      <c r="AC945" s="250"/>
      <c r="AD945" s="250"/>
      <c r="AE945" s="250"/>
      <c r="AF945" s="250"/>
      <c r="AG945" s="250"/>
      <c r="AH945" s="250"/>
      <c r="AI945" s="250"/>
      <c r="AJ945" s="250"/>
      <c r="AK945" s="250"/>
      <c r="AL945" s="250"/>
      <c r="AM945" s="250"/>
      <c r="AN945" s="250"/>
      <c r="AO945" s="250"/>
      <c r="AP945" s="250"/>
      <c r="AQ945" s="250"/>
    </row>
    <row r="946" spans="1:43" s="48" customFormat="1" ht="23.25" customHeight="1" x14ac:dyDescent="0.25">
      <c r="A946" s="245">
        <v>102</v>
      </c>
      <c r="B946" s="246" t="s">
        <v>228</v>
      </c>
      <c r="C946" s="247">
        <f t="shared" si="184"/>
        <v>1813695.6</v>
      </c>
      <c r="D946" s="247">
        <f t="shared" si="183"/>
        <v>0</v>
      </c>
      <c r="E946" s="247">
        <v>0</v>
      </c>
      <c r="F946" s="247">
        <v>0</v>
      </c>
      <c r="G946" s="247">
        <v>0</v>
      </c>
      <c r="H946" s="247">
        <v>0</v>
      </c>
      <c r="I946" s="247">
        <v>0</v>
      </c>
      <c r="J946" s="249">
        <v>0</v>
      </c>
      <c r="K946" s="247">
        <v>0</v>
      </c>
      <c r="L946" s="247">
        <v>0</v>
      </c>
      <c r="M946" s="247">
        <v>0</v>
      </c>
      <c r="N946" s="247">
        <v>1813695.6</v>
      </c>
      <c r="O946" s="247">
        <v>0</v>
      </c>
      <c r="P946" s="247">
        <v>0</v>
      </c>
      <c r="Q946" s="247">
        <v>0</v>
      </c>
      <c r="R946" s="247">
        <v>0</v>
      </c>
      <c r="S946" s="247">
        <v>0</v>
      </c>
      <c r="T946" s="247">
        <v>0</v>
      </c>
      <c r="U946" s="250"/>
      <c r="V946" s="250"/>
      <c r="W946" s="250"/>
      <c r="X946" s="250"/>
      <c r="Y946" s="250"/>
      <c r="Z946" s="250"/>
      <c r="AA946" s="250"/>
      <c r="AB946" s="250"/>
      <c r="AC946" s="250"/>
      <c r="AD946" s="250"/>
      <c r="AE946" s="250"/>
      <c r="AF946" s="250"/>
      <c r="AG946" s="250"/>
      <c r="AH946" s="250"/>
      <c r="AI946" s="250"/>
      <c r="AJ946" s="250"/>
      <c r="AK946" s="250"/>
      <c r="AL946" s="250"/>
      <c r="AM946" s="250"/>
      <c r="AN946" s="250"/>
      <c r="AO946" s="250"/>
      <c r="AP946" s="250"/>
      <c r="AQ946" s="250"/>
    </row>
    <row r="947" spans="1:43" s="48" customFormat="1" ht="22.5" customHeight="1" x14ac:dyDescent="0.25">
      <c r="A947" s="245">
        <v>103</v>
      </c>
      <c r="B947" s="246" t="s">
        <v>1530</v>
      </c>
      <c r="C947" s="247">
        <f t="shared" si="184"/>
        <v>24160369.859999999</v>
      </c>
      <c r="D947" s="247">
        <f t="shared" si="183"/>
        <v>5993269.4899999993</v>
      </c>
      <c r="E947" s="247">
        <v>2064308.06</v>
      </c>
      <c r="F947" s="247">
        <v>3380716.8</v>
      </c>
      <c r="G947" s="247">
        <v>286315.92</v>
      </c>
      <c r="H947" s="247">
        <v>261928.71</v>
      </c>
      <c r="I947" s="247">
        <v>0</v>
      </c>
      <c r="J947" s="249">
        <v>0</v>
      </c>
      <c r="K947" s="247">
        <v>0</v>
      </c>
      <c r="L947" s="247">
        <v>13948754.800000001</v>
      </c>
      <c r="M947" s="247">
        <v>0</v>
      </c>
      <c r="N947" s="247">
        <v>3274638.5700000003</v>
      </c>
      <c r="O947" s="247">
        <v>0</v>
      </c>
      <c r="P947" s="247">
        <f>214751.35+241300.35+217538.66+270116.64</f>
        <v>943707</v>
      </c>
      <c r="Q947" s="247">
        <v>0</v>
      </c>
      <c r="R947" s="247">
        <v>0</v>
      </c>
      <c r="S947" s="247">
        <v>0</v>
      </c>
      <c r="T947" s="247">
        <v>0</v>
      </c>
      <c r="U947" s="250"/>
      <c r="V947" s="250"/>
      <c r="W947" s="250"/>
      <c r="X947" s="250"/>
      <c r="Y947" s="250"/>
      <c r="Z947" s="250"/>
      <c r="AA947" s="250"/>
      <c r="AB947" s="250"/>
      <c r="AC947" s="250"/>
      <c r="AD947" s="250"/>
      <c r="AE947" s="250"/>
      <c r="AF947" s="250"/>
      <c r="AG947" s="250"/>
      <c r="AH947" s="250"/>
      <c r="AI947" s="250"/>
      <c r="AJ947" s="250"/>
      <c r="AK947" s="250"/>
      <c r="AL947" s="250"/>
      <c r="AM947" s="250"/>
      <c r="AN947" s="250"/>
      <c r="AO947" s="250"/>
      <c r="AP947" s="250"/>
      <c r="AQ947" s="250"/>
    </row>
    <row r="948" spans="1:43" s="58" customFormat="1" ht="21.75" customHeight="1" x14ac:dyDescent="0.25">
      <c r="A948" s="245">
        <v>104</v>
      </c>
      <c r="B948" s="246" t="s">
        <v>1531</v>
      </c>
      <c r="C948" s="247">
        <f t="shared" si="184"/>
        <v>306857.39</v>
      </c>
      <c r="D948" s="247">
        <f t="shared" si="183"/>
        <v>0</v>
      </c>
      <c r="E948" s="268">
        <v>0</v>
      </c>
      <c r="F948" s="268">
        <v>0</v>
      </c>
      <c r="G948" s="268">
        <v>0</v>
      </c>
      <c r="H948" s="268">
        <v>0</v>
      </c>
      <c r="I948" s="268">
        <v>0</v>
      </c>
      <c r="J948" s="269">
        <v>0</v>
      </c>
      <c r="K948" s="268">
        <v>0</v>
      </c>
      <c r="L948" s="268">
        <v>0</v>
      </c>
      <c r="M948" s="268">
        <v>0</v>
      </c>
      <c r="N948" s="268">
        <v>0</v>
      </c>
      <c r="O948" s="268">
        <v>0</v>
      </c>
      <c r="P948" s="268">
        <v>306857.39</v>
      </c>
      <c r="Q948" s="268">
        <v>0</v>
      </c>
      <c r="R948" s="268">
        <v>0</v>
      </c>
      <c r="S948" s="268">
        <v>0</v>
      </c>
      <c r="T948" s="268">
        <v>0</v>
      </c>
      <c r="U948" s="286"/>
      <c r="V948" s="286"/>
      <c r="W948" s="286"/>
      <c r="X948" s="286"/>
      <c r="Y948" s="286"/>
      <c r="Z948" s="286"/>
      <c r="AA948" s="286"/>
      <c r="AB948" s="286"/>
      <c r="AC948" s="286"/>
      <c r="AD948" s="286"/>
      <c r="AE948" s="286"/>
      <c r="AF948" s="286"/>
      <c r="AG948" s="286"/>
      <c r="AH948" s="286"/>
      <c r="AI948" s="286"/>
      <c r="AJ948" s="286"/>
      <c r="AK948" s="286"/>
      <c r="AL948" s="286"/>
      <c r="AM948" s="286"/>
      <c r="AN948" s="286"/>
      <c r="AO948" s="286"/>
      <c r="AP948" s="286"/>
      <c r="AQ948" s="286"/>
    </row>
    <row r="949" spans="1:43" s="40" customFormat="1" ht="22.5" customHeight="1" x14ac:dyDescent="0.25">
      <c r="A949" s="344" t="s">
        <v>240</v>
      </c>
      <c r="B949" s="344"/>
      <c r="C949" s="242">
        <f t="shared" ref="C949:T949" si="185">SUM(C950:C955)</f>
        <v>3208164.98</v>
      </c>
      <c r="D949" s="242">
        <f t="shared" si="185"/>
        <v>634634.4</v>
      </c>
      <c r="E949" s="242">
        <f t="shared" si="185"/>
        <v>0</v>
      </c>
      <c r="F949" s="242">
        <f t="shared" si="185"/>
        <v>0</v>
      </c>
      <c r="G949" s="242">
        <f t="shared" si="185"/>
        <v>0</v>
      </c>
      <c r="H949" s="242">
        <f t="shared" si="185"/>
        <v>634634.4</v>
      </c>
      <c r="I949" s="242">
        <f t="shared" si="185"/>
        <v>0</v>
      </c>
      <c r="J949" s="243">
        <f t="shared" si="185"/>
        <v>0</v>
      </c>
      <c r="K949" s="242">
        <f t="shared" si="185"/>
        <v>0</v>
      </c>
      <c r="L949" s="242">
        <f t="shared" si="185"/>
        <v>0</v>
      </c>
      <c r="M949" s="242">
        <f t="shared" si="185"/>
        <v>154419.18</v>
      </c>
      <c r="N949" s="242">
        <f t="shared" si="185"/>
        <v>1981982.4</v>
      </c>
      <c r="O949" s="242">
        <f t="shared" si="185"/>
        <v>0</v>
      </c>
      <c r="P949" s="242">
        <f t="shared" si="185"/>
        <v>437129</v>
      </c>
      <c r="Q949" s="242">
        <f t="shared" si="185"/>
        <v>0</v>
      </c>
      <c r="R949" s="242">
        <f t="shared" si="185"/>
        <v>0</v>
      </c>
      <c r="S949" s="242">
        <f t="shared" si="185"/>
        <v>0</v>
      </c>
      <c r="T949" s="242">
        <f t="shared" si="185"/>
        <v>0</v>
      </c>
      <c r="U949" s="244"/>
      <c r="V949" s="244"/>
      <c r="W949" s="244"/>
      <c r="X949" s="244"/>
      <c r="Y949" s="244"/>
      <c r="Z949" s="244"/>
      <c r="AA949" s="244"/>
      <c r="AB949" s="244"/>
      <c r="AC949" s="244"/>
      <c r="AD949" s="244"/>
      <c r="AE949" s="244"/>
      <c r="AF949" s="244"/>
      <c r="AG949" s="244"/>
      <c r="AH949" s="244"/>
      <c r="AI949" s="244"/>
      <c r="AJ949" s="244"/>
      <c r="AK949" s="244"/>
      <c r="AL949" s="244"/>
      <c r="AM949" s="244"/>
      <c r="AN949" s="244"/>
      <c r="AO949" s="244"/>
      <c r="AP949" s="244"/>
      <c r="AQ949" s="244"/>
    </row>
    <row r="950" spans="1:43" s="48" customFormat="1" ht="22.5" customHeight="1" x14ac:dyDescent="0.25">
      <c r="A950" s="245">
        <v>1</v>
      </c>
      <c r="B950" s="246" t="s">
        <v>886</v>
      </c>
      <c r="C950" s="247">
        <f t="shared" si="184"/>
        <v>128174.39999999999</v>
      </c>
      <c r="D950" s="247">
        <f t="shared" ref="D950:D1013" si="186">SUM(E950:I950)</f>
        <v>128174.39999999999</v>
      </c>
      <c r="E950" s="247">
        <v>0</v>
      </c>
      <c r="F950" s="247">
        <v>0</v>
      </c>
      <c r="G950" s="247">
        <v>0</v>
      </c>
      <c r="H950" s="247">
        <v>128174.39999999999</v>
      </c>
      <c r="I950" s="247">
        <v>0</v>
      </c>
      <c r="J950" s="249">
        <v>0</v>
      </c>
      <c r="K950" s="247">
        <v>0</v>
      </c>
      <c r="L950" s="247">
        <v>0</v>
      </c>
      <c r="M950" s="247">
        <v>0</v>
      </c>
      <c r="N950" s="247">
        <v>0</v>
      </c>
      <c r="O950" s="247">
        <v>0</v>
      </c>
      <c r="P950" s="247">
        <v>0</v>
      </c>
      <c r="Q950" s="247">
        <v>0</v>
      </c>
      <c r="R950" s="247">
        <v>0</v>
      </c>
      <c r="S950" s="247">
        <v>0</v>
      </c>
      <c r="T950" s="247">
        <v>0</v>
      </c>
      <c r="U950" s="250"/>
      <c r="V950" s="250"/>
      <c r="W950" s="250"/>
      <c r="X950" s="250"/>
      <c r="Y950" s="250"/>
      <c r="Z950" s="250"/>
      <c r="AA950" s="250"/>
      <c r="AB950" s="250"/>
      <c r="AC950" s="250"/>
      <c r="AD950" s="250"/>
      <c r="AE950" s="250"/>
      <c r="AF950" s="250"/>
      <c r="AG950" s="250"/>
      <c r="AH950" s="250"/>
      <c r="AI950" s="250"/>
      <c r="AJ950" s="250"/>
      <c r="AK950" s="250"/>
      <c r="AL950" s="250"/>
      <c r="AM950" s="250"/>
      <c r="AN950" s="250"/>
      <c r="AO950" s="250"/>
      <c r="AP950" s="250"/>
      <c r="AQ950" s="250"/>
    </row>
    <row r="951" spans="1:43" s="48" customFormat="1" ht="22.5" customHeight="1" x14ac:dyDescent="0.25">
      <c r="A951" s="245">
        <v>2</v>
      </c>
      <c r="B951" s="246" t="s">
        <v>1532</v>
      </c>
      <c r="C951" s="247">
        <f t="shared" si="184"/>
        <v>137471.06</v>
      </c>
      <c r="D951" s="247">
        <f t="shared" si="186"/>
        <v>0</v>
      </c>
      <c r="E951" s="247">
        <v>0</v>
      </c>
      <c r="F951" s="247">
        <v>0</v>
      </c>
      <c r="G951" s="247">
        <v>0</v>
      </c>
      <c r="H951" s="247">
        <v>0</v>
      </c>
      <c r="I951" s="247">
        <v>0</v>
      </c>
      <c r="J951" s="249">
        <v>0</v>
      </c>
      <c r="K951" s="247">
        <v>0</v>
      </c>
      <c r="L951" s="247">
        <v>0</v>
      </c>
      <c r="M951" s="247">
        <v>0</v>
      </c>
      <c r="N951" s="247">
        <v>0</v>
      </c>
      <c r="O951" s="247">
        <v>0</v>
      </c>
      <c r="P951" s="247">
        <v>137471.06</v>
      </c>
      <c r="Q951" s="247">
        <v>0</v>
      </c>
      <c r="R951" s="247">
        <v>0</v>
      </c>
      <c r="S951" s="247">
        <v>0</v>
      </c>
      <c r="T951" s="247">
        <v>0</v>
      </c>
      <c r="U951" s="288"/>
      <c r="V951" s="250"/>
      <c r="W951" s="250"/>
      <c r="X951" s="250"/>
      <c r="Y951" s="250"/>
      <c r="Z951" s="250"/>
      <c r="AA951" s="250"/>
      <c r="AB951" s="250"/>
      <c r="AC951" s="250"/>
      <c r="AD951" s="250"/>
      <c r="AE951" s="250"/>
      <c r="AF951" s="250"/>
      <c r="AG951" s="250"/>
      <c r="AH951" s="250"/>
      <c r="AI951" s="250"/>
      <c r="AJ951" s="250"/>
      <c r="AK951" s="250"/>
      <c r="AL951" s="250"/>
      <c r="AM951" s="250"/>
      <c r="AN951" s="250"/>
      <c r="AO951" s="250"/>
      <c r="AP951" s="250"/>
      <c r="AQ951" s="250"/>
    </row>
    <row r="952" spans="1:43" s="48" customFormat="1" ht="22.5" customHeight="1" x14ac:dyDescent="0.25">
      <c r="A952" s="245">
        <v>3</v>
      </c>
      <c r="B952" s="246" t="s">
        <v>590</v>
      </c>
      <c r="C952" s="247">
        <f t="shared" si="184"/>
        <v>1981982.4</v>
      </c>
      <c r="D952" s="247">
        <f t="shared" si="186"/>
        <v>0</v>
      </c>
      <c r="E952" s="247">
        <v>0</v>
      </c>
      <c r="F952" s="247">
        <v>0</v>
      </c>
      <c r="G952" s="247">
        <v>0</v>
      </c>
      <c r="H952" s="247">
        <v>0</v>
      </c>
      <c r="I952" s="247">
        <v>0</v>
      </c>
      <c r="J952" s="249">
        <v>0</v>
      </c>
      <c r="K952" s="247">
        <v>0</v>
      </c>
      <c r="L952" s="247">
        <v>0</v>
      </c>
      <c r="M952" s="247">
        <v>0</v>
      </c>
      <c r="N952" s="247">
        <v>1981982.4</v>
      </c>
      <c r="O952" s="247">
        <v>0</v>
      </c>
      <c r="P952" s="247">
        <v>0</v>
      </c>
      <c r="Q952" s="247">
        <v>0</v>
      </c>
      <c r="R952" s="247">
        <v>0</v>
      </c>
      <c r="S952" s="247">
        <v>0</v>
      </c>
      <c r="T952" s="247">
        <v>0</v>
      </c>
      <c r="U952" s="250"/>
      <c r="V952" s="250"/>
      <c r="W952" s="250"/>
      <c r="X952" s="250"/>
      <c r="Y952" s="250"/>
      <c r="Z952" s="250"/>
      <c r="AA952" s="250"/>
      <c r="AB952" s="250"/>
      <c r="AC952" s="250"/>
      <c r="AD952" s="250"/>
      <c r="AE952" s="250"/>
      <c r="AF952" s="250"/>
      <c r="AG952" s="250"/>
      <c r="AH952" s="250"/>
      <c r="AI952" s="250"/>
      <c r="AJ952" s="250"/>
      <c r="AK952" s="250"/>
      <c r="AL952" s="250"/>
      <c r="AM952" s="250"/>
      <c r="AN952" s="250"/>
      <c r="AO952" s="250"/>
      <c r="AP952" s="250"/>
      <c r="AQ952" s="250"/>
    </row>
    <row r="953" spans="1:43" s="48" customFormat="1" ht="24.6" customHeight="1" x14ac:dyDescent="0.25">
      <c r="A953" s="245">
        <v>4</v>
      </c>
      <c r="B953" s="246" t="s">
        <v>1533</v>
      </c>
      <c r="C953" s="247">
        <f t="shared" si="184"/>
        <v>454077.12</v>
      </c>
      <c r="D953" s="247">
        <f t="shared" si="186"/>
        <v>0</v>
      </c>
      <c r="E953" s="247">
        <v>0</v>
      </c>
      <c r="F953" s="247">
        <v>0</v>
      </c>
      <c r="G953" s="247">
        <v>0</v>
      </c>
      <c r="H953" s="247">
        <v>0</v>
      </c>
      <c r="I953" s="247">
        <v>0</v>
      </c>
      <c r="J953" s="249">
        <v>0</v>
      </c>
      <c r="K953" s="247">
        <v>0</v>
      </c>
      <c r="L953" s="247">
        <v>0</v>
      </c>
      <c r="M953" s="247">
        <v>154419.18</v>
      </c>
      <c r="N953" s="247">
        <v>0</v>
      </c>
      <c r="O953" s="247">
        <v>0</v>
      </c>
      <c r="P953" s="247">
        <v>299657.94</v>
      </c>
      <c r="Q953" s="247">
        <v>0</v>
      </c>
      <c r="R953" s="247">
        <v>0</v>
      </c>
      <c r="S953" s="247">
        <v>0</v>
      </c>
      <c r="T953" s="247">
        <v>0</v>
      </c>
      <c r="U953" s="250"/>
      <c r="V953" s="250"/>
      <c r="W953" s="250"/>
      <c r="X953" s="250"/>
      <c r="Y953" s="250"/>
      <c r="Z953" s="250"/>
      <c r="AA953" s="250"/>
      <c r="AB953" s="250"/>
      <c r="AC953" s="250"/>
      <c r="AD953" s="250"/>
      <c r="AE953" s="250"/>
      <c r="AF953" s="250"/>
      <c r="AG953" s="250"/>
      <c r="AH953" s="250"/>
      <c r="AI953" s="250"/>
      <c r="AJ953" s="250"/>
      <c r="AK953" s="250"/>
      <c r="AL953" s="250"/>
      <c r="AM953" s="250"/>
      <c r="AN953" s="250"/>
      <c r="AO953" s="250"/>
      <c r="AP953" s="250"/>
      <c r="AQ953" s="250"/>
    </row>
    <row r="954" spans="1:43" s="48" customFormat="1" ht="22.5" customHeight="1" x14ac:dyDescent="0.25">
      <c r="A954" s="245">
        <v>5</v>
      </c>
      <c r="B954" s="246" t="s">
        <v>889</v>
      </c>
      <c r="C954" s="247">
        <f t="shared" si="184"/>
        <v>172242</v>
      </c>
      <c r="D954" s="247">
        <f t="shared" si="186"/>
        <v>172242</v>
      </c>
      <c r="E954" s="247">
        <v>0</v>
      </c>
      <c r="F954" s="247">
        <v>0</v>
      </c>
      <c r="G954" s="247">
        <v>0</v>
      </c>
      <c r="H954" s="247">
        <v>172242</v>
      </c>
      <c r="I954" s="247">
        <v>0</v>
      </c>
      <c r="J954" s="249">
        <v>0</v>
      </c>
      <c r="K954" s="247">
        <v>0</v>
      </c>
      <c r="L954" s="247">
        <v>0</v>
      </c>
      <c r="M954" s="247">
        <v>0</v>
      </c>
      <c r="N954" s="247">
        <v>0</v>
      </c>
      <c r="O954" s="247">
        <v>0</v>
      </c>
      <c r="P954" s="247">
        <v>0</v>
      </c>
      <c r="Q954" s="247">
        <v>0</v>
      </c>
      <c r="R954" s="247">
        <v>0</v>
      </c>
      <c r="S954" s="247">
        <v>0</v>
      </c>
      <c r="T954" s="247">
        <v>0</v>
      </c>
      <c r="U954" s="250"/>
      <c r="V954" s="250"/>
      <c r="W954" s="250"/>
      <c r="X954" s="250"/>
      <c r="Y954" s="250"/>
      <c r="Z954" s="250"/>
      <c r="AA954" s="250"/>
      <c r="AB954" s="250"/>
      <c r="AC954" s="250"/>
      <c r="AD954" s="250"/>
      <c r="AE954" s="250"/>
      <c r="AF954" s="250"/>
      <c r="AG954" s="250"/>
      <c r="AH954" s="250"/>
      <c r="AI954" s="250"/>
      <c r="AJ954" s="250"/>
      <c r="AK954" s="250"/>
      <c r="AL954" s="250"/>
      <c r="AM954" s="250"/>
      <c r="AN954" s="250"/>
      <c r="AO954" s="250"/>
      <c r="AP954" s="250"/>
      <c r="AQ954" s="250"/>
    </row>
    <row r="955" spans="1:43" s="48" customFormat="1" ht="22.5" customHeight="1" x14ac:dyDescent="0.25">
      <c r="A955" s="245">
        <v>6</v>
      </c>
      <c r="B955" s="246" t="s">
        <v>890</v>
      </c>
      <c r="C955" s="247">
        <f t="shared" si="184"/>
        <v>334218</v>
      </c>
      <c r="D955" s="247">
        <f t="shared" si="186"/>
        <v>334218</v>
      </c>
      <c r="E955" s="247">
        <v>0</v>
      </c>
      <c r="F955" s="247">
        <v>0</v>
      </c>
      <c r="G955" s="247">
        <v>0</v>
      </c>
      <c r="H955" s="247">
        <v>334218</v>
      </c>
      <c r="I955" s="247">
        <v>0</v>
      </c>
      <c r="J955" s="249">
        <v>0</v>
      </c>
      <c r="K955" s="247">
        <v>0</v>
      </c>
      <c r="L955" s="247">
        <v>0</v>
      </c>
      <c r="M955" s="247">
        <v>0</v>
      </c>
      <c r="N955" s="247">
        <v>0</v>
      </c>
      <c r="O955" s="247">
        <v>0</v>
      </c>
      <c r="P955" s="247">
        <v>0</v>
      </c>
      <c r="Q955" s="247">
        <v>0</v>
      </c>
      <c r="R955" s="247">
        <v>0</v>
      </c>
      <c r="S955" s="247">
        <v>0</v>
      </c>
      <c r="T955" s="247">
        <v>0</v>
      </c>
      <c r="U955" s="250"/>
      <c r="V955" s="250"/>
      <c r="W955" s="250"/>
      <c r="X955" s="250"/>
      <c r="Y955" s="250"/>
      <c r="Z955" s="250"/>
      <c r="AA955" s="250"/>
      <c r="AB955" s="250"/>
      <c r="AC955" s="250"/>
      <c r="AD955" s="250"/>
      <c r="AE955" s="250"/>
      <c r="AF955" s="250"/>
      <c r="AG955" s="250"/>
      <c r="AH955" s="250"/>
      <c r="AI955" s="250"/>
      <c r="AJ955" s="250"/>
      <c r="AK955" s="250"/>
      <c r="AL955" s="250"/>
      <c r="AM955" s="250"/>
      <c r="AN955" s="250"/>
      <c r="AO955" s="250"/>
      <c r="AP955" s="250"/>
      <c r="AQ955" s="250"/>
    </row>
    <row r="956" spans="1:43" s="40" customFormat="1" ht="22.5" customHeight="1" x14ac:dyDescent="0.25">
      <c r="A956" s="344" t="s">
        <v>592</v>
      </c>
      <c r="B956" s="344"/>
      <c r="C956" s="242">
        <f t="shared" ref="C956:T956" si="187">SUM(C957:C959)</f>
        <v>7576168.3999999994</v>
      </c>
      <c r="D956" s="242">
        <f t="shared" si="187"/>
        <v>6567759.6899999995</v>
      </c>
      <c r="E956" s="242">
        <f t="shared" si="187"/>
        <v>626904.92000000004</v>
      </c>
      <c r="F956" s="242">
        <f t="shared" si="187"/>
        <v>0</v>
      </c>
      <c r="G956" s="242">
        <f t="shared" si="187"/>
        <v>4709182.2699999996</v>
      </c>
      <c r="H956" s="242">
        <f t="shared" si="187"/>
        <v>1231672.5</v>
      </c>
      <c r="I956" s="242">
        <f t="shared" si="187"/>
        <v>0</v>
      </c>
      <c r="J956" s="243">
        <f t="shared" si="187"/>
        <v>0</v>
      </c>
      <c r="K956" s="242">
        <f t="shared" si="187"/>
        <v>0</v>
      </c>
      <c r="L956" s="242">
        <f t="shared" si="187"/>
        <v>0</v>
      </c>
      <c r="M956" s="242">
        <f t="shared" si="187"/>
        <v>0</v>
      </c>
      <c r="N956" s="242">
        <f t="shared" si="187"/>
        <v>668727.66</v>
      </c>
      <c r="O956" s="242">
        <f t="shared" si="187"/>
        <v>0</v>
      </c>
      <c r="P956" s="242">
        <f t="shared" si="187"/>
        <v>339681.05</v>
      </c>
      <c r="Q956" s="242">
        <f t="shared" si="187"/>
        <v>0</v>
      </c>
      <c r="R956" s="242">
        <f t="shared" si="187"/>
        <v>0</v>
      </c>
      <c r="S956" s="242">
        <f t="shared" si="187"/>
        <v>0</v>
      </c>
      <c r="T956" s="242">
        <f t="shared" si="187"/>
        <v>0</v>
      </c>
      <c r="U956" s="244"/>
      <c r="V956" s="244"/>
      <c r="W956" s="244"/>
      <c r="X956" s="244"/>
      <c r="Y956" s="244"/>
      <c r="Z956" s="244"/>
      <c r="AA956" s="244"/>
      <c r="AB956" s="244"/>
      <c r="AC956" s="244"/>
      <c r="AD956" s="244"/>
      <c r="AE956" s="244"/>
      <c r="AF956" s="244"/>
      <c r="AG956" s="244"/>
      <c r="AH956" s="244"/>
      <c r="AI956" s="244"/>
      <c r="AJ956" s="244"/>
      <c r="AK956" s="244"/>
      <c r="AL956" s="244"/>
      <c r="AM956" s="244"/>
      <c r="AN956" s="244"/>
      <c r="AO956" s="244"/>
      <c r="AP956" s="244"/>
      <c r="AQ956" s="244"/>
    </row>
    <row r="957" spans="1:43" s="48" customFormat="1" ht="22.5" customHeight="1" x14ac:dyDescent="0.25">
      <c r="A957" s="245">
        <v>1</v>
      </c>
      <c r="B957" s="246" t="s">
        <v>891</v>
      </c>
      <c r="C957" s="247">
        <f t="shared" ref="C957:C959" si="188">D957+K957+L957+M957+N957+O957+P957+Q957+R957+S957+T957</f>
        <v>1418366.08</v>
      </c>
      <c r="D957" s="247">
        <f t="shared" ref="D957:D959" si="189">SUM(E957:I957)</f>
        <v>749638.42</v>
      </c>
      <c r="E957" s="247">
        <v>626904.92000000004</v>
      </c>
      <c r="F957" s="247">
        <v>0</v>
      </c>
      <c r="G957" s="247">
        <v>0</v>
      </c>
      <c r="H957" s="247">
        <v>122733.5</v>
      </c>
      <c r="I957" s="247">
        <v>0</v>
      </c>
      <c r="J957" s="249">
        <v>0</v>
      </c>
      <c r="K957" s="247">
        <v>0</v>
      </c>
      <c r="L957" s="247">
        <v>0</v>
      </c>
      <c r="M957" s="247">
        <v>0</v>
      </c>
      <c r="N957" s="247">
        <v>668727.66</v>
      </c>
      <c r="O957" s="247">
        <v>0</v>
      </c>
      <c r="P957" s="247">
        <v>0</v>
      </c>
      <c r="Q957" s="247">
        <v>0</v>
      </c>
      <c r="R957" s="247">
        <v>0</v>
      </c>
      <c r="S957" s="247">
        <v>0</v>
      </c>
      <c r="T957" s="247">
        <v>0</v>
      </c>
      <c r="U957" s="250"/>
      <c r="V957" s="250"/>
      <c r="W957" s="250"/>
      <c r="X957" s="250"/>
      <c r="Y957" s="250"/>
      <c r="Z957" s="250"/>
      <c r="AA957" s="250"/>
      <c r="AB957" s="250"/>
      <c r="AC957" s="250"/>
      <c r="AD957" s="250"/>
      <c r="AE957" s="250"/>
      <c r="AF957" s="250"/>
      <c r="AG957" s="250"/>
      <c r="AH957" s="250"/>
      <c r="AI957" s="250"/>
      <c r="AJ957" s="250"/>
      <c r="AK957" s="250"/>
      <c r="AL957" s="250"/>
      <c r="AM957" s="250"/>
      <c r="AN957" s="250"/>
      <c r="AO957" s="250"/>
      <c r="AP957" s="250"/>
      <c r="AQ957" s="250"/>
    </row>
    <row r="958" spans="1:43" s="48" customFormat="1" ht="22.5" customHeight="1" x14ac:dyDescent="0.25">
      <c r="A958" s="245">
        <v>2</v>
      </c>
      <c r="B958" s="246" t="s">
        <v>892</v>
      </c>
      <c r="C958" s="247">
        <f t="shared" si="188"/>
        <v>928387</v>
      </c>
      <c r="D958" s="247">
        <f t="shared" si="189"/>
        <v>928387</v>
      </c>
      <c r="E958" s="247">
        <v>0</v>
      </c>
      <c r="F958" s="247">
        <v>0</v>
      </c>
      <c r="G958" s="247">
        <v>453978</v>
      </c>
      <c r="H958" s="247">
        <v>474409</v>
      </c>
      <c r="I958" s="247">
        <v>0</v>
      </c>
      <c r="J958" s="249">
        <v>0</v>
      </c>
      <c r="K958" s="247">
        <v>0</v>
      </c>
      <c r="L958" s="247">
        <v>0</v>
      </c>
      <c r="M958" s="247">
        <v>0</v>
      </c>
      <c r="N958" s="247">
        <v>0</v>
      </c>
      <c r="O958" s="247">
        <v>0</v>
      </c>
      <c r="P958" s="247">
        <v>0</v>
      </c>
      <c r="Q958" s="247">
        <v>0</v>
      </c>
      <c r="R958" s="247">
        <v>0</v>
      </c>
      <c r="S958" s="247">
        <v>0</v>
      </c>
      <c r="T958" s="247">
        <v>0</v>
      </c>
      <c r="U958" s="250"/>
      <c r="V958" s="250"/>
      <c r="W958" s="250"/>
      <c r="X958" s="250"/>
      <c r="Y958" s="250"/>
      <c r="Z958" s="250"/>
      <c r="AA958" s="250"/>
      <c r="AB958" s="250"/>
      <c r="AC958" s="250"/>
      <c r="AD958" s="250"/>
      <c r="AE958" s="250"/>
      <c r="AF958" s="250"/>
      <c r="AG958" s="250"/>
      <c r="AH958" s="250"/>
      <c r="AI958" s="250"/>
      <c r="AJ958" s="250"/>
      <c r="AK958" s="250"/>
      <c r="AL958" s="250"/>
      <c r="AM958" s="250"/>
      <c r="AN958" s="250"/>
      <c r="AO958" s="250"/>
      <c r="AP958" s="250"/>
      <c r="AQ958" s="250"/>
    </row>
    <row r="959" spans="1:43" s="48" customFormat="1" ht="23.25" customHeight="1" x14ac:dyDescent="0.25">
      <c r="A959" s="245">
        <v>3</v>
      </c>
      <c r="B959" s="246" t="s">
        <v>1534</v>
      </c>
      <c r="C959" s="247">
        <f t="shared" si="188"/>
        <v>5229415.3199999994</v>
      </c>
      <c r="D959" s="247">
        <f t="shared" si="189"/>
        <v>4889734.2699999996</v>
      </c>
      <c r="E959" s="247">
        <v>0</v>
      </c>
      <c r="F959" s="247">
        <v>0</v>
      </c>
      <c r="G959" s="247">
        <v>4255204.2699999996</v>
      </c>
      <c r="H959" s="247">
        <v>634530</v>
      </c>
      <c r="I959" s="247">
        <v>0</v>
      </c>
      <c r="J959" s="249">
        <v>0</v>
      </c>
      <c r="K959" s="247">
        <v>0</v>
      </c>
      <c r="L959" s="247">
        <v>0</v>
      </c>
      <c r="M959" s="247">
        <v>0</v>
      </c>
      <c r="N959" s="247">
        <v>0</v>
      </c>
      <c r="O959" s="247">
        <v>0</v>
      </c>
      <c r="P959" s="247">
        <v>339681.05</v>
      </c>
      <c r="Q959" s="247">
        <v>0</v>
      </c>
      <c r="R959" s="247">
        <v>0</v>
      </c>
      <c r="S959" s="247">
        <v>0</v>
      </c>
      <c r="T959" s="247">
        <v>0</v>
      </c>
      <c r="U959" s="250"/>
      <c r="V959" s="250"/>
      <c r="W959" s="250"/>
      <c r="X959" s="250"/>
      <c r="Y959" s="250"/>
      <c r="Z959" s="250"/>
      <c r="AA959" s="250"/>
      <c r="AB959" s="250"/>
      <c r="AC959" s="250"/>
      <c r="AD959" s="250"/>
      <c r="AE959" s="250"/>
      <c r="AF959" s="250"/>
      <c r="AG959" s="250"/>
      <c r="AH959" s="250"/>
      <c r="AI959" s="250"/>
      <c r="AJ959" s="250"/>
      <c r="AK959" s="250"/>
      <c r="AL959" s="250"/>
      <c r="AM959" s="250"/>
      <c r="AN959" s="250"/>
      <c r="AO959" s="250"/>
      <c r="AP959" s="250"/>
      <c r="AQ959" s="250"/>
    </row>
    <row r="960" spans="1:43" s="40" customFormat="1" ht="22.5" customHeight="1" x14ac:dyDescent="0.25">
      <c r="A960" s="344" t="s">
        <v>242</v>
      </c>
      <c r="B960" s="344"/>
      <c r="C960" s="242">
        <f t="shared" ref="C960:T960" si="190">SUM(C961:C963)</f>
        <v>15173750.840000002</v>
      </c>
      <c r="D960" s="242">
        <f t="shared" si="190"/>
        <v>0</v>
      </c>
      <c r="E960" s="242">
        <f t="shared" si="190"/>
        <v>0</v>
      </c>
      <c r="F960" s="242">
        <f t="shared" si="190"/>
        <v>0</v>
      </c>
      <c r="G960" s="242">
        <f t="shared" si="190"/>
        <v>0</v>
      </c>
      <c r="H960" s="242">
        <f t="shared" si="190"/>
        <v>0</v>
      </c>
      <c r="I960" s="242">
        <f t="shared" si="190"/>
        <v>0</v>
      </c>
      <c r="J960" s="243">
        <f t="shared" si="190"/>
        <v>0</v>
      </c>
      <c r="K960" s="242">
        <f t="shared" si="190"/>
        <v>0</v>
      </c>
      <c r="L960" s="242">
        <f t="shared" si="190"/>
        <v>15173750.840000002</v>
      </c>
      <c r="M960" s="242">
        <f t="shared" si="190"/>
        <v>0</v>
      </c>
      <c r="N960" s="242">
        <f t="shared" si="190"/>
        <v>0</v>
      </c>
      <c r="O960" s="242">
        <f t="shared" si="190"/>
        <v>0</v>
      </c>
      <c r="P960" s="242">
        <f t="shared" si="190"/>
        <v>0</v>
      </c>
      <c r="Q960" s="242">
        <f t="shared" si="190"/>
        <v>0</v>
      </c>
      <c r="R960" s="242">
        <f t="shared" si="190"/>
        <v>0</v>
      </c>
      <c r="S960" s="242">
        <f t="shared" si="190"/>
        <v>0</v>
      </c>
      <c r="T960" s="242">
        <f t="shared" si="190"/>
        <v>0</v>
      </c>
      <c r="U960" s="244"/>
      <c r="V960" s="244"/>
      <c r="W960" s="244"/>
      <c r="X960" s="244"/>
      <c r="Y960" s="244"/>
      <c r="Z960" s="244"/>
      <c r="AA960" s="244"/>
      <c r="AB960" s="244"/>
      <c r="AC960" s="244"/>
      <c r="AD960" s="244"/>
      <c r="AE960" s="244"/>
      <c r="AF960" s="244"/>
      <c r="AG960" s="244"/>
      <c r="AH960" s="244"/>
      <c r="AI960" s="244"/>
      <c r="AJ960" s="244"/>
      <c r="AK960" s="244"/>
      <c r="AL960" s="244"/>
      <c r="AM960" s="244"/>
      <c r="AN960" s="244"/>
      <c r="AO960" s="244"/>
      <c r="AP960" s="244"/>
      <c r="AQ960" s="244"/>
    </row>
    <row r="961" spans="1:43" s="48" customFormat="1" ht="22.5" customHeight="1" x14ac:dyDescent="0.25">
      <c r="A961" s="245">
        <v>1</v>
      </c>
      <c r="B961" s="246" t="s">
        <v>596</v>
      </c>
      <c r="C961" s="247">
        <f t="shared" si="184"/>
        <v>5438235.1600000001</v>
      </c>
      <c r="D961" s="247">
        <f t="shared" si="186"/>
        <v>0</v>
      </c>
      <c r="E961" s="247">
        <v>0</v>
      </c>
      <c r="F961" s="247">
        <v>0</v>
      </c>
      <c r="G961" s="247">
        <v>0</v>
      </c>
      <c r="H961" s="247">
        <v>0</v>
      </c>
      <c r="I961" s="247">
        <v>0</v>
      </c>
      <c r="J961" s="249">
        <v>0</v>
      </c>
      <c r="K961" s="247">
        <v>0</v>
      </c>
      <c r="L961" s="247">
        <v>5438235.1600000001</v>
      </c>
      <c r="M961" s="247">
        <v>0</v>
      </c>
      <c r="N961" s="247">
        <v>0</v>
      </c>
      <c r="O961" s="247">
        <v>0</v>
      </c>
      <c r="P961" s="247">
        <v>0</v>
      </c>
      <c r="Q961" s="247">
        <v>0</v>
      </c>
      <c r="R961" s="247">
        <v>0</v>
      </c>
      <c r="S961" s="247">
        <v>0</v>
      </c>
      <c r="T961" s="247">
        <v>0</v>
      </c>
      <c r="U961" s="250"/>
      <c r="V961" s="250"/>
      <c r="W961" s="250"/>
      <c r="X961" s="250"/>
      <c r="Y961" s="250"/>
      <c r="Z961" s="250"/>
      <c r="AA961" s="250"/>
      <c r="AB961" s="250"/>
      <c r="AC961" s="250"/>
      <c r="AD961" s="250"/>
      <c r="AE961" s="250"/>
      <c r="AF961" s="250"/>
      <c r="AG961" s="250"/>
      <c r="AH961" s="250"/>
      <c r="AI961" s="250"/>
      <c r="AJ961" s="250"/>
      <c r="AK961" s="250"/>
      <c r="AL961" s="250"/>
      <c r="AM961" s="250"/>
      <c r="AN961" s="250"/>
      <c r="AO961" s="250"/>
      <c r="AP961" s="250"/>
      <c r="AQ961" s="250"/>
    </row>
    <row r="962" spans="1:43" s="48" customFormat="1" ht="25.5" customHeight="1" x14ac:dyDescent="0.25">
      <c r="A962" s="245">
        <v>2</v>
      </c>
      <c r="B962" s="246" t="s">
        <v>597</v>
      </c>
      <c r="C962" s="247">
        <f t="shared" si="184"/>
        <v>5580135.2800000003</v>
      </c>
      <c r="D962" s="247">
        <f t="shared" si="186"/>
        <v>0</v>
      </c>
      <c r="E962" s="247">
        <v>0</v>
      </c>
      <c r="F962" s="247">
        <v>0</v>
      </c>
      <c r="G962" s="247">
        <v>0</v>
      </c>
      <c r="H962" s="247">
        <v>0</v>
      </c>
      <c r="I962" s="247">
        <v>0</v>
      </c>
      <c r="J962" s="249">
        <v>0</v>
      </c>
      <c r="K962" s="247">
        <v>0</v>
      </c>
      <c r="L962" s="247">
        <v>5580135.2800000003</v>
      </c>
      <c r="M962" s="247">
        <v>0</v>
      </c>
      <c r="N962" s="247">
        <v>0</v>
      </c>
      <c r="O962" s="247">
        <v>0</v>
      </c>
      <c r="P962" s="247">
        <v>0</v>
      </c>
      <c r="Q962" s="247">
        <v>0</v>
      </c>
      <c r="R962" s="247">
        <v>0</v>
      </c>
      <c r="S962" s="247">
        <v>0</v>
      </c>
      <c r="T962" s="247">
        <v>0</v>
      </c>
      <c r="U962" s="250"/>
      <c r="V962" s="250"/>
      <c r="W962" s="250"/>
      <c r="X962" s="250"/>
      <c r="Y962" s="250"/>
      <c r="Z962" s="250"/>
      <c r="AA962" s="250"/>
      <c r="AB962" s="250"/>
      <c r="AC962" s="250"/>
      <c r="AD962" s="250"/>
      <c r="AE962" s="250"/>
      <c r="AF962" s="250"/>
      <c r="AG962" s="250"/>
      <c r="AH962" s="250"/>
      <c r="AI962" s="250"/>
      <c r="AJ962" s="250"/>
      <c r="AK962" s="250"/>
      <c r="AL962" s="250"/>
      <c r="AM962" s="250"/>
      <c r="AN962" s="250"/>
      <c r="AO962" s="250"/>
      <c r="AP962" s="250"/>
      <c r="AQ962" s="250"/>
    </row>
    <row r="963" spans="1:43" s="48" customFormat="1" ht="22.5" customHeight="1" x14ac:dyDescent="0.25">
      <c r="A963" s="245">
        <v>3</v>
      </c>
      <c r="B963" s="246" t="s">
        <v>599</v>
      </c>
      <c r="C963" s="247">
        <f t="shared" si="184"/>
        <v>4155380.4</v>
      </c>
      <c r="D963" s="247">
        <f t="shared" si="186"/>
        <v>0</v>
      </c>
      <c r="E963" s="247">
        <v>0</v>
      </c>
      <c r="F963" s="247">
        <v>0</v>
      </c>
      <c r="G963" s="247">
        <v>0</v>
      </c>
      <c r="H963" s="247">
        <v>0</v>
      </c>
      <c r="I963" s="247">
        <v>0</v>
      </c>
      <c r="J963" s="249">
        <v>0</v>
      </c>
      <c r="K963" s="247">
        <v>0</v>
      </c>
      <c r="L963" s="247">
        <v>4155380.4</v>
      </c>
      <c r="M963" s="247">
        <v>0</v>
      </c>
      <c r="N963" s="247">
        <v>0</v>
      </c>
      <c r="O963" s="247">
        <v>0</v>
      </c>
      <c r="P963" s="247">
        <v>0</v>
      </c>
      <c r="Q963" s="247">
        <v>0</v>
      </c>
      <c r="R963" s="247">
        <v>0</v>
      </c>
      <c r="S963" s="247">
        <v>0</v>
      </c>
      <c r="T963" s="247">
        <v>0</v>
      </c>
      <c r="U963" s="250"/>
      <c r="V963" s="250"/>
      <c r="W963" s="250"/>
      <c r="X963" s="250"/>
      <c r="Y963" s="250"/>
      <c r="Z963" s="250"/>
      <c r="AA963" s="250"/>
      <c r="AB963" s="250"/>
      <c r="AC963" s="250"/>
      <c r="AD963" s="250"/>
      <c r="AE963" s="250"/>
      <c r="AF963" s="250"/>
      <c r="AG963" s="250"/>
      <c r="AH963" s="250"/>
      <c r="AI963" s="250"/>
      <c r="AJ963" s="250"/>
      <c r="AK963" s="250"/>
      <c r="AL963" s="250"/>
      <c r="AM963" s="250"/>
      <c r="AN963" s="250"/>
      <c r="AO963" s="250"/>
      <c r="AP963" s="250"/>
      <c r="AQ963" s="250"/>
    </row>
    <row r="964" spans="1:43" s="40" customFormat="1" ht="22.5" customHeight="1" x14ac:dyDescent="0.25">
      <c r="A964" s="344" t="s">
        <v>601</v>
      </c>
      <c r="B964" s="344"/>
      <c r="C964" s="242">
        <f t="shared" ref="C964:T964" si="191">SUM(C965:C979)</f>
        <v>37312146.828999996</v>
      </c>
      <c r="D964" s="242">
        <f t="shared" si="191"/>
        <v>4146497.0500000003</v>
      </c>
      <c r="E964" s="242">
        <f t="shared" si="191"/>
        <v>268420.76</v>
      </c>
      <c r="F964" s="242">
        <f t="shared" si="191"/>
        <v>1263592.8</v>
      </c>
      <c r="G964" s="242">
        <f t="shared" si="191"/>
        <v>1185210</v>
      </c>
      <c r="H964" s="242">
        <f t="shared" si="191"/>
        <v>1302483.8899999999</v>
      </c>
      <c r="I964" s="242">
        <f t="shared" si="191"/>
        <v>126789.6</v>
      </c>
      <c r="J964" s="243">
        <f t="shared" si="191"/>
        <v>0</v>
      </c>
      <c r="K964" s="242">
        <f t="shared" si="191"/>
        <v>0</v>
      </c>
      <c r="L964" s="242">
        <f t="shared" si="191"/>
        <v>24191896.519999996</v>
      </c>
      <c r="M964" s="242">
        <f t="shared" si="191"/>
        <v>0</v>
      </c>
      <c r="N964" s="242">
        <f t="shared" si="191"/>
        <v>7760247.2790000001</v>
      </c>
      <c r="O964" s="242">
        <f t="shared" si="191"/>
        <v>400000</v>
      </c>
      <c r="P964" s="242">
        <f t="shared" si="191"/>
        <v>813505.9800000001</v>
      </c>
      <c r="Q964" s="242">
        <f t="shared" si="191"/>
        <v>0</v>
      </c>
      <c r="R964" s="242">
        <f t="shared" si="191"/>
        <v>0</v>
      </c>
      <c r="S964" s="242">
        <f t="shared" si="191"/>
        <v>0</v>
      </c>
      <c r="T964" s="242">
        <f t="shared" si="191"/>
        <v>0</v>
      </c>
      <c r="U964" s="244"/>
      <c r="V964" s="244"/>
      <c r="W964" s="244"/>
      <c r="X964" s="244"/>
      <c r="Y964" s="244"/>
      <c r="Z964" s="244"/>
      <c r="AA964" s="244"/>
      <c r="AB964" s="244"/>
      <c r="AC964" s="244"/>
      <c r="AD964" s="244"/>
      <c r="AE964" s="244"/>
      <c r="AF964" s="244"/>
      <c r="AG964" s="244"/>
      <c r="AH964" s="244"/>
      <c r="AI964" s="244"/>
      <c r="AJ964" s="244"/>
      <c r="AK964" s="244"/>
      <c r="AL964" s="244"/>
      <c r="AM964" s="244"/>
      <c r="AN964" s="244"/>
      <c r="AO964" s="244"/>
      <c r="AP964" s="244"/>
      <c r="AQ964" s="244"/>
    </row>
    <row r="965" spans="1:43" s="48" customFormat="1" ht="21" customHeight="1" x14ac:dyDescent="0.25">
      <c r="A965" s="245">
        <v>1</v>
      </c>
      <c r="B965" s="246" t="s">
        <v>343</v>
      </c>
      <c r="C965" s="247">
        <f t="shared" ref="C965:C979" si="192">D965+K965+L965+M965+N965+O965+P965+Q965+R965+S965+T965</f>
        <v>665579.31999999995</v>
      </c>
      <c r="D965" s="247">
        <f t="shared" ref="D965:D979" si="193">SUM(E965:I965)</f>
        <v>0</v>
      </c>
      <c r="E965" s="247">
        <v>0</v>
      </c>
      <c r="F965" s="247">
        <v>0</v>
      </c>
      <c r="G965" s="247">
        <v>0</v>
      </c>
      <c r="H965" s="247">
        <v>0</v>
      </c>
      <c r="I965" s="247">
        <v>0</v>
      </c>
      <c r="J965" s="249">
        <v>0</v>
      </c>
      <c r="K965" s="247">
        <v>0</v>
      </c>
      <c r="L965" s="247">
        <v>0</v>
      </c>
      <c r="M965" s="247">
        <v>0</v>
      </c>
      <c r="N965" s="247">
        <v>665579.31999999995</v>
      </c>
      <c r="O965" s="247">
        <v>0</v>
      </c>
      <c r="P965" s="247">
        <v>0</v>
      </c>
      <c r="Q965" s="247">
        <v>0</v>
      </c>
      <c r="R965" s="247">
        <v>0</v>
      </c>
      <c r="S965" s="247">
        <v>0</v>
      </c>
      <c r="T965" s="247">
        <v>0</v>
      </c>
      <c r="U965" s="250"/>
      <c r="V965" s="250"/>
      <c r="W965" s="250"/>
      <c r="X965" s="250"/>
      <c r="Y965" s="250"/>
      <c r="Z965" s="250"/>
      <c r="AA965" s="250"/>
      <c r="AB965" s="250"/>
      <c r="AC965" s="250"/>
      <c r="AD965" s="250"/>
      <c r="AE965" s="250"/>
      <c r="AF965" s="250"/>
      <c r="AG965" s="250"/>
      <c r="AH965" s="250"/>
      <c r="AI965" s="250"/>
      <c r="AJ965" s="250"/>
      <c r="AK965" s="250"/>
      <c r="AL965" s="250"/>
      <c r="AM965" s="250"/>
      <c r="AN965" s="250"/>
      <c r="AO965" s="250"/>
      <c r="AP965" s="250"/>
      <c r="AQ965" s="250"/>
    </row>
    <row r="966" spans="1:43" s="48" customFormat="1" ht="21" customHeight="1" x14ac:dyDescent="0.25">
      <c r="A966" s="245">
        <v>2</v>
      </c>
      <c r="B966" s="246" t="s">
        <v>344</v>
      </c>
      <c r="C966" s="247">
        <f t="shared" si="192"/>
        <v>681895.5</v>
      </c>
      <c r="D966" s="247">
        <f t="shared" si="193"/>
        <v>0</v>
      </c>
      <c r="E966" s="247">
        <v>0</v>
      </c>
      <c r="F966" s="247">
        <v>0</v>
      </c>
      <c r="G966" s="247">
        <v>0</v>
      </c>
      <c r="H966" s="247">
        <v>0</v>
      </c>
      <c r="I966" s="247">
        <v>0</v>
      </c>
      <c r="J966" s="249">
        <v>0</v>
      </c>
      <c r="K966" s="247">
        <v>0</v>
      </c>
      <c r="L966" s="247">
        <v>681895.5</v>
      </c>
      <c r="M966" s="247">
        <v>0</v>
      </c>
      <c r="N966" s="247">
        <v>0</v>
      </c>
      <c r="O966" s="247">
        <v>0</v>
      </c>
      <c r="P966" s="247">
        <v>0</v>
      </c>
      <c r="Q966" s="247">
        <v>0</v>
      </c>
      <c r="R966" s="247">
        <v>0</v>
      </c>
      <c r="S966" s="247">
        <v>0</v>
      </c>
      <c r="T966" s="247">
        <v>0</v>
      </c>
      <c r="U966" s="250"/>
      <c r="V966" s="250"/>
      <c r="W966" s="250"/>
      <c r="X966" s="250"/>
      <c r="Y966" s="250"/>
      <c r="Z966" s="250"/>
      <c r="AA966" s="250"/>
      <c r="AB966" s="250"/>
      <c r="AC966" s="250"/>
      <c r="AD966" s="250"/>
      <c r="AE966" s="250"/>
      <c r="AF966" s="250"/>
      <c r="AG966" s="250"/>
      <c r="AH966" s="250"/>
      <c r="AI966" s="250"/>
      <c r="AJ966" s="250"/>
      <c r="AK966" s="250"/>
      <c r="AL966" s="250"/>
      <c r="AM966" s="250"/>
      <c r="AN966" s="250"/>
      <c r="AO966" s="250"/>
      <c r="AP966" s="250"/>
      <c r="AQ966" s="250"/>
    </row>
    <row r="967" spans="1:43" s="48" customFormat="1" ht="22.5" customHeight="1" x14ac:dyDescent="0.25">
      <c r="A967" s="245">
        <v>3</v>
      </c>
      <c r="B967" s="246" t="s">
        <v>613</v>
      </c>
      <c r="C967" s="247">
        <f t="shared" si="192"/>
        <v>180390</v>
      </c>
      <c r="D967" s="247">
        <f t="shared" si="193"/>
        <v>180390</v>
      </c>
      <c r="E967" s="247">
        <v>0</v>
      </c>
      <c r="F967" s="247">
        <v>0</v>
      </c>
      <c r="G967" s="247">
        <v>0</v>
      </c>
      <c r="H967" s="247">
        <v>180390</v>
      </c>
      <c r="I967" s="247">
        <v>0</v>
      </c>
      <c r="J967" s="249">
        <v>0</v>
      </c>
      <c r="K967" s="247">
        <v>0</v>
      </c>
      <c r="L967" s="247">
        <v>0</v>
      </c>
      <c r="M967" s="247">
        <v>0</v>
      </c>
      <c r="N967" s="247">
        <v>0</v>
      </c>
      <c r="O967" s="247">
        <v>0</v>
      </c>
      <c r="P967" s="247">
        <v>0</v>
      </c>
      <c r="Q967" s="247">
        <v>0</v>
      </c>
      <c r="R967" s="247">
        <v>0</v>
      </c>
      <c r="S967" s="247">
        <v>0</v>
      </c>
      <c r="T967" s="247">
        <v>0</v>
      </c>
      <c r="U967" s="250"/>
      <c r="V967" s="250"/>
      <c r="W967" s="250"/>
      <c r="X967" s="250"/>
      <c r="Y967" s="250"/>
      <c r="Z967" s="250"/>
      <c r="AA967" s="250"/>
      <c r="AB967" s="250"/>
      <c r="AC967" s="250"/>
      <c r="AD967" s="250"/>
      <c r="AE967" s="250"/>
      <c r="AF967" s="250"/>
      <c r="AG967" s="250"/>
      <c r="AH967" s="250"/>
      <c r="AI967" s="250"/>
      <c r="AJ967" s="250"/>
      <c r="AK967" s="250"/>
      <c r="AL967" s="250"/>
      <c r="AM967" s="250"/>
      <c r="AN967" s="250"/>
      <c r="AO967" s="250"/>
      <c r="AP967" s="250"/>
      <c r="AQ967" s="250"/>
    </row>
    <row r="968" spans="1:43" s="48" customFormat="1" ht="21" customHeight="1" x14ac:dyDescent="0.25">
      <c r="A968" s="245">
        <v>4</v>
      </c>
      <c r="B968" s="246" t="s">
        <v>346</v>
      </c>
      <c r="C968" s="247">
        <f t="shared" si="192"/>
        <v>3439906.82</v>
      </c>
      <c r="D968" s="247">
        <f t="shared" si="193"/>
        <v>0</v>
      </c>
      <c r="E968" s="247">
        <v>0</v>
      </c>
      <c r="F968" s="247">
        <v>0</v>
      </c>
      <c r="G968" s="247">
        <v>0</v>
      </c>
      <c r="H968" s="247">
        <v>0</v>
      </c>
      <c r="I968" s="247">
        <v>0</v>
      </c>
      <c r="J968" s="249">
        <v>0</v>
      </c>
      <c r="K968" s="247">
        <v>0</v>
      </c>
      <c r="L968" s="247">
        <v>3439906.82</v>
      </c>
      <c r="M968" s="247">
        <v>0</v>
      </c>
      <c r="N968" s="247">
        <v>0</v>
      </c>
      <c r="O968" s="247">
        <v>0</v>
      </c>
      <c r="P968" s="247">
        <v>0</v>
      </c>
      <c r="Q968" s="247">
        <v>0</v>
      </c>
      <c r="R968" s="247">
        <v>0</v>
      </c>
      <c r="S968" s="247">
        <v>0</v>
      </c>
      <c r="T968" s="247">
        <v>0</v>
      </c>
      <c r="U968" s="250"/>
      <c r="V968" s="250"/>
      <c r="W968" s="250"/>
      <c r="X968" s="250"/>
      <c r="Y968" s="250"/>
      <c r="Z968" s="250"/>
      <c r="AA968" s="250"/>
      <c r="AB968" s="250"/>
      <c r="AC968" s="250"/>
      <c r="AD968" s="250"/>
      <c r="AE968" s="250"/>
      <c r="AF968" s="250"/>
      <c r="AG968" s="250"/>
      <c r="AH968" s="250"/>
      <c r="AI968" s="250"/>
      <c r="AJ968" s="250"/>
      <c r="AK968" s="250"/>
      <c r="AL968" s="250"/>
      <c r="AM968" s="250"/>
      <c r="AN968" s="250"/>
      <c r="AO968" s="250"/>
      <c r="AP968" s="250"/>
      <c r="AQ968" s="250"/>
    </row>
    <row r="969" spans="1:43" s="48" customFormat="1" ht="22.5" customHeight="1" x14ac:dyDescent="0.25">
      <c r="A969" s="245">
        <v>5</v>
      </c>
      <c r="B969" s="246" t="s">
        <v>348</v>
      </c>
      <c r="C969" s="247">
        <f t="shared" si="192"/>
        <v>2287105.1800000002</v>
      </c>
      <c r="D969" s="247">
        <f t="shared" si="193"/>
        <v>0</v>
      </c>
      <c r="E969" s="247">
        <v>0</v>
      </c>
      <c r="F969" s="247">
        <v>0</v>
      </c>
      <c r="G969" s="247">
        <v>0</v>
      </c>
      <c r="H969" s="247">
        <v>0</v>
      </c>
      <c r="I969" s="247">
        <v>0</v>
      </c>
      <c r="J969" s="249">
        <v>0</v>
      </c>
      <c r="K969" s="247">
        <v>0</v>
      </c>
      <c r="L969" s="247">
        <v>0</v>
      </c>
      <c r="M969" s="247">
        <v>0</v>
      </c>
      <c r="N969" s="247">
        <v>2287105.1800000002</v>
      </c>
      <c r="O969" s="247">
        <v>0</v>
      </c>
      <c r="P969" s="247">
        <v>0</v>
      </c>
      <c r="Q969" s="247">
        <v>0</v>
      </c>
      <c r="R969" s="247">
        <v>0</v>
      </c>
      <c r="S969" s="247">
        <v>0</v>
      </c>
      <c r="T969" s="247">
        <v>0</v>
      </c>
      <c r="U969" s="250"/>
      <c r="V969" s="250"/>
      <c r="W969" s="250"/>
      <c r="X969" s="250"/>
      <c r="Y969" s="250"/>
      <c r="Z969" s="250"/>
      <c r="AA969" s="250"/>
      <c r="AB969" s="250"/>
      <c r="AC969" s="250"/>
      <c r="AD969" s="250"/>
      <c r="AE969" s="250"/>
      <c r="AF969" s="250"/>
      <c r="AG969" s="250"/>
      <c r="AH969" s="250"/>
      <c r="AI969" s="250"/>
      <c r="AJ969" s="250"/>
      <c r="AK969" s="250"/>
      <c r="AL969" s="250"/>
      <c r="AM969" s="250"/>
      <c r="AN969" s="250"/>
      <c r="AO969" s="250"/>
      <c r="AP969" s="250"/>
      <c r="AQ969" s="250"/>
    </row>
    <row r="970" spans="1:43" s="48" customFormat="1" ht="21" customHeight="1" x14ac:dyDescent="0.25">
      <c r="A970" s="245">
        <v>6</v>
      </c>
      <c r="B970" s="246" t="s">
        <v>615</v>
      </c>
      <c r="C970" s="247">
        <f t="shared" si="192"/>
        <v>1464107.7</v>
      </c>
      <c r="D970" s="247">
        <f t="shared" si="193"/>
        <v>0</v>
      </c>
      <c r="E970" s="247">
        <v>0</v>
      </c>
      <c r="F970" s="247">
        <v>0</v>
      </c>
      <c r="G970" s="247">
        <v>0</v>
      </c>
      <c r="H970" s="247">
        <v>0</v>
      </c>
      <c r="I970" s="247">
        <v>0</v>
      </c>
      <c r="J970" s="249">
        <v>0</v>
      </c>
      <c r="K970" s="247">
        <v>0</v>
      </c>
      <c r="L970" s="248">
        <v>0</v>
      </c>
      <c r="M970" s="248">
        <v>0</v>
      </c>
      <c r="N970" s="248">
        <v>1464107.7</v>
      </c>
      <c r="O970" s="248">
        <v>0</v>
      </c>
      <c r="P970" s="248">
        <v>0</v>
      </c>
      <c r="Q970" s="247">
        <v>0</v>
      </c>
      <c r="R970" s="247">
        <v>0</v>
      </c>
      <c r="S970" s="247">
        <v>0</v>
      </c>
      <c r="T970" s="247">
        <v>0</v>
      </c>
      <c r="U970" s="250"/>
      <c r="V970" s="250"/>
      <c r="W970" s="250"/>
      <c r="X970" s="250"/>
      <c r="Y970" s="250"/>
      <c r="Z970" s="250"/>
      <c r="AA970" s="250"/>
      <c r="AB970" s="250"/>
      <c r="AC970" s="250"/>
      <c r="AD970" s="250"/>
      <c r="AE970" s="250"/>
      <c r="AF970" s="250"/>
      <c r="AG970" s="250"/>
      <c r="AH970" s="250"/>
      <c r="AI970" s="250"/>
      <c r="AJ970" s="250"/>
      <c r="AK970" s="250"/>
      <c r="AL970" s="250"/>
      <c r="AM970" s="250"/>
      <c r="AN970" s="250"/>
      <c r="AO970" s="250"/>
      <c r="AP970" s="250"/>
      <c r="AQ970" s="250"/>
    </row>
    <row r="971" spans="1:43" s="48" customFormat="1" ht="21" customHeight="1" x14ac:dyDescent="0.25">
      <c r="A971" s="245">
        <v>7</v>
      </c>
      <c r="B971" s="246" t="s">
        <v>1535</v>
      </c>
      <c r="C971" s="247">
        <f t="shared" si="192"/>
        <v>7915714.6000000006</v>
      </c>
      <c r="D971" s="247">
        <f t="shared" si="193"/>
        <v>0</v>
      </c>
      <c r="E971" s="247">
        <v>0</v>
      </c>
      <c r="F971" s="247">
        <v>0</v>
      </c>
      <c r="G971" s="247">
        <v>0</v>
      </c>
      <c r="H971" s="247">
        <v>0</v>
      </c>
      <c r="I971" s="247">
        <v>0</v>
      </c>
      <c r="J971" s="249">
        <v>0</v>
      </c>
      <c r="K971" s="251">
        <v>0</v>
      </c>
      <c r="L971" s="247">
        <v>7728691.2000000002</v>
      </c>
      <c r="M971" s="247">
        <v>0</v>
      </c>
      <c r="N971" s="247">
        <v>0</v>
      </c>
      <c r="O971" s="247">
        <v>0</v>
      </c>
      <c r="P971" s="247">
        <v>187023.4</v>
      </c>
      <c r="Q971" s="252">
        <v>0</v>
      </c>
      <c r="R971" s="247">
        <v>0</v>
      </c>
      <c r="S971" s="247">
        <v>0</v>
      </c>
      <c r="T971" s="247">
        <v>0</v>
      </c>
      <c r="U971" s="250"/>
      <c r="V971" s="250"/>
      <c r="W971" s="250"/>
      <c r="X971" s="250"/>
      <c r="Y971" s="250"/>
      <c r="Z971" s="250"/>
      <c r="AA971" s="250"/>
      <c r="AB971" s="250"/>
      <c r="AC971" s="250"/>
      <c r="AD971" s="250"/>
      <c r="AE971" s="250"/>
      <c r="AF971" s="250"/>
      <c r="AG971" s="250"/>
      <c r="AH971" s="250"/>
      <c r="AI971" s="250"/>
      <c r="AJ971" s="250"/>
      <c r="AK971" s="250"/>
      <c r="AL971" s="250"/>
      <c r="AM971" s="250"/>
      <c r="AN971" s="250"/>
      <c r="AO971" s="250"/>
      <c r="AP971" s="250"/>
      <c r="AQ971" s="250"/>
    </row>
    <row r="972" spans="1:43" s="48" customFormat="1" ht="21" customHeight="1" x14ac:dyDescent="0.25">
      <c r="A972" s="245">
        <v>8</v>
      </c>
      <c r="B972" s="246" t="s">
        <v>1536</v>
      </c>
      <c r="C972" s="247">
        <f t="shared" si="192"/>
        <v>8462238.879999999</v>
      </c>
      <c r="D972" s="247">
        <f t="shared" si="193"/>
        <v>0</v>
      </c>
      <c r="E972" s="247">
        <v>0</v>
      </c>
      <c r="F972" s="247">
        <v>0</v>
      </c>
      <c r="G972" s="247">
        <v>0</v>
      </c>
      <c r="H972" s="247">
        <v>0</v>
      </c>
      <c r="I972" s="247">
        <v>0</v>
      </c>
      <c r="J972" s="249">
        <v>0</v>
      </c>
      <c r="K972" s="247">
        <v>0</v>
      </c>
      <c r="L972" s="253">
        <v>8168277.5999999996</v>
      </c>
      <c r="M972" s="253">
        <v>0</v>
      </c>
      <c r="N972" s="253">
        <v>0</v>
      </c>
      <c r="O972" s="253">
        <v>0</v>
      </c>
      <c r="P972" s="253">
        <v>293961.28000000003</v>
      </c>
      <c r="Q972" s="247">
        <v>0</v>
      </c>
      <c r="R972" s="247">
        <v>0</v>
      </c>
      <c r="S972" s="247">
        <v>0</v>
      </c>
      <c r="T972" s="247">
        <v>0</v>
      </c>
      <c r="U972" s="250"/>
      <c r="V972" s="250"/>
      <c r="W972" s="250"/>
      <c r="X972" s="250"/>
      <c r="Y972" s="250"/>
      <c r="Z972" s="250"/>
      <c r="AA972" s="250"/>
      <c r="AB972" s="250"/>
      <c r="AC972" s="250"/>
      <c r="AD972" s="250"/>
      <c r="AE972" s="250"/>
      <c r="AF972" s="250"/>
      <c r="AG972" s="250"/>
      <c r="AH972" s="250"/>
      <c r="AI972" s="250"/>
      <c r="AJ972" s="250"/>
      <c r="AK972" s="250"/>
      <c r="AL972" s="250"/>
      <c r="AM972" s="250"/>
      <c r="AN972" s="250"/>
      <c r="AO972" s="250"/>
      <c r="AP972" s="250"/>
      <c r="AQ972" s="250"/>
    </row>
    <row r="973" spans="1:43" s="48" customFormat="1" ht="21.75" customHeight="1" x14ac:dyDescent="0.25">
      <c r="A973" s="245">
        <v>9</v>
      </c>
      <c r="B973" s="246" t="s">
        <v>619</v>
      </c>
      <c r="C973" s="247">
        <f t="shared" si="192"/>
        <v>406138.4</v>
      </c>
      <c r="D973" s="247">
        <f t="shared" si="193"/>
        <v>206138.4</v>
      </c>
      <c r="E973" s="247">
        <v>0</v>
      </c>
      <c r="F973" s="247">
        <v>0</v>
      </c>
      <c r="G973" s="247">
        <v>0</v>
      </c>
      <c r="H973" s="247">
        <v>206138.4</v>
      </c>
      <c r="I973" s="247">
        <v>0</v>
      </c>
      <c r="J973" s="249">
        <v>0</v>
      </c>
      <c r="K973" s="247">
        <v>0</v>
      </c>
      <c r="L973" s="247"/>
      <c r="M973" s="247">
        <v>0</v>
      </c>
      <c r="N973" s="247">
        <v>0</v>
      </c>
      <c r="O973" s="247">
        <v>200000</v>
      </c>
      <c r="P973" s="247">
        <v>0</v>
      </c>
      <c r="Q973" s="247">
        <v>0</v>
      </c>
      <c r="R973" s="247">
        <v>0</v>
      </c>
      <c r="S973" s="247">
        <v>0</v>
      </c>
      <c r="T973" s="247">
        <v>0</v>
      </c>
      <c r="U973" s="250"/>
      <c r="V973" s="250"/>
      <c r="W973" s="250"/>
      <c r="X973" s="250"/>
      <c r="Y973" s="250"/>
      <c r="Z973" s="250"/>
      <c r="AA973" s="250"/>
      <c r="AB973" s="250"/>
      <c r="AC973" s="250"/>
      <c r="AD973" s="250"/>
      <c r="AE973" s="250"/>
      <c r="AF973" s="250"/>
      <c r="AG973" s="250"/>
      <c r="AH973" s="250"/>
      <c r="AI973" s="250"/>
      <c r="AJ973" s="250"/>
      <c r="AK973" s="250"/>
      <c r="AL973" s="250"/>
      <c r="AM973" s="250"/>
      <c r="AN973" s="250"/>
      <c r="AO973" s="250"/>
      <c r="AP973" s="250"/>
      <c r="AQ973" s="250"/>
    </row>
    <row r="974" spans="1:43" s="48" customFormat="1" ht="21" customHeight="1" x14ac:dyDescent="0.25">
      <c r="A974" s="245">
        <v>10</v>
      </c>
      <c r="B974" s="246" t="s">
        <v>353</v>
      </c>
      <c r="C974" s="247">
        <f t="shared" si="192"/>
        <v>2604650.3389999997</v>
      </c>
      <c r="D974" s="247">
        <f t="shared" si="193"/>
        <v>0</v>
      </c>
      <c r="E974" s="247">
        <v>0</v>
      </c>
      <c r="F974" s="247">
        <v>0</v>
      </c>
      <c r="G974" s="247">
        <v>0</v>
      </c>
      <c r="H974" s="247">
        <v>0</v>
      </c>
      <c r="I974" s="247">
        <v>0</v>
      </c>
      <c r="J974" s="249">
        <v>0</v>
      </c>
      <c r="K974" s="247">
        <v>0</v>
      </c>
      <c r="L974" s="247">
        <v>0</v>
      </c>
      <c r="M974" s="247">
        <v>0</v>
      </c>
      <c r="N974" s="247">
        <v>2404650.3389999997</v>
      </c>
      <c r="O974" s="247">
        <v>200000</v>
      </c>
      <c r="P974" s="247">
        <v>0</v>
      </c>
      <c r="Q974" s="247">
        <v>0</v>
      </c>
      <c r="R974" s="247">
        <v>0</v>
      </c>
      <c r="S974" s="247">
        <v>0</v>
      </c>
      <c r="T974" s="247">
        <v>0</v>
      </c>
      <c r="U974" s="250"/>
      <c r="V974" s="250"/>
      <c r="W974" s="250"/>
      <c r="X974" s="250"/>
      <c r="Y974" s="250"/>
      <c r="Z974" s="250"/>
      <c r="AA974" s="250"/>
      <c r="AB974" s="250"/>
      <c r="AC974" s="250"/>
      <c r="AD974" s="250"/>
      <c r="AE974" s="250"/>
      <c r="AF974" s="250"/>
      <c r="AG974" s="250"/>
      <c r="AH974" s="250"/>
      <c r="AI974" s="250"/>
      <c r="AJ974" s="250"/>
      <c r="AK974" s="250"/>
      <c r="AL974" s="250"/>
      <c r="AM974" s="250"/>
      <c r="AN974" s="250"/>
      <c r="AO974" s="250"/>
      <c r="AP974" s="250"/>
      <c r="AQ974" s="250"/>
    </row>
    <row r="975" spans="1:43" s="48" customFormat="1" ht="21" customHeight="1" x14ac:dyDescent="0.25">
      <c r="A975" s="245">
        <v>11</v>
      </c>
      <c r="B975" s="246" t="s">
        <v>620</v>
      </c>
      <c r="C975" s="247">
        <f t="shared" si="192"/>
        <v>4173125.4</v>
      </c>
      <c r="D975" s="247">
        <f t="shared" si="193"/>
        <v>0</v>
      </c>
      <c r="E975" s="247">
        <v>0</v>
      </c>
      <c r="F975" s="247">
        <v>0</v>
      </c>
      <c r="G975" s="247">
        <v>0</v>
      </c>
      <c r="H975" s="247">
        <v>0</v>
      </c>
      <c r="I975" s="247">
        <v>0</v>
      </c>
      <c r="J975" s="249">
        <v>0</v>
      </c>
      <c r="K975" s="247">
        <v>0</v>
      </c>
      <c r="L975" s="247">
        <v>4173125.4</v>
      </c>
      <c r="M975" s="247">
        <v>0</v>
      </c>
      <c r="N975" s="247">
        <v>0</v>
      </c>
      <c r="O975" s="247">
        <v>0</v>
      </c>
      <c r="P975" s="247">
        <v>0</v>
      </c>
      <c r="Q975" s="247">
        <v>0</v>
      </c>
      <c r="R975" s="247">
        <v>0</v>
      </c>
      <c r="S975" s="247">
        <v>0</v>
      </c>
      <c r="T975" s="247">
        <v>0</v>
      </c>
      <c r="U975" s="250"/>
      <c r="V975" s="250"/>
      <c r="W975" s="250"/>
      <c r="X975" s="250"/>
      <c r="Y975" s="250"/>
      <c r="Z975" s="250"/>
      <c r="AA975" s="250"/>
      <c r="AB975" s="250"/>
      <c r="AC975" s="250"/>
      <c r="AD975" s="250"/>
      <c r="AE975" s="250"/>
      <c r="AF975" s="250"/>
      <c r="AG975" s="250"/>
      <c r="AH975" s="250"/>
      <c r="AI975" s="250"/>
      <c r="AJ975" s="250"/>
      <c r="AK975" s="250"/>
      <c r="AL975" s="250"/>
      <c r="AM975" s="250"/>
      <c r="AN975" s="250"/>
      <c r="AO975" s="250"/>
      <c r="AP975" s="250"/>
      <c r="AQ975" s="250"/>
    </row>
    <row r="976" spans="1:43" s="48" customFormat="1" ht="22.5" customHeight="1" x14ac:dyDescent="0.25">
      <c r="A976" s="245">
        <v>12</v>
      </c>
      <c r="B976" s="246" t="s">
        <v>897</v>
      </c>
      <c r="C976" s="247">
        <f t="shared" si="192"/>
        <v>493110</v>
      </c>
      <c r="D976" s="247">
        <f t="shared" si="193"/>
        <v>493110</v>
      </c>
      <c r="E976" s="247">
        <v>0</v>
      </c>
      <c r="F976" s="247">
        <v>0</v>
      </c>
      <c r="G976" s="247">
        <v>0</v>
      </c>
      <c r="H976" s="247">
        <v>493110</v>
      </c>
      <c r="I976" s="247">
        <v>0</v>
      </c>
      <c r="J976" s="249">
        <v>0</v>
      </c>
      <c r="K976" s="247">
        <v>0</v>
      </c>
      <c r="L976" s="247">
        <v>0</v>
      </c>
      <c r="M976" s="247">
        <v>0</v>
      </c>
      <c r="N976" s="247">
        <v>0</v>
      </c>
      <c r="O976" s="247">
        <v>0</v>
      </c>
      <c r="P976" s="247">
        <v>0</v>
      </c>
      <c r="Q976" s="247">
        <v>0</v>
      </c>
      <c r="R976" s="247">
        <v>0</v>
      </c>
      <c r="S976" s="247">
        <v>0</v>
      </c>
      <c r="T976" s="247">
        <v>0</v>
      </c>
      <c r="U976" s="250"/>
      <c r="V976" s="250"/>
      <c r="W976" s="250"/>
      <c r="X976" s="250"/>
      <c r="Y976" s="250"/>
      <c r="Z976" s="250"/>
      <c r="AA976" s="250"/>
      <c r="AB976" s="250"/>
      <c r="AC976" s="250"/>
      <c r="AD976" s="250"/>
      <c r="AE976" s="250"/>
      <c r="AF976" s="250"/>
      <c r="AG976" s="250"/>
      <c r="AH976" s="250"/>
      <c r="AI976" s="250"/>
      <c r="AJ976" s="250"/>
      <c r="AK976" s="250"/>
      <c r="AL976" s="250"/>
      <c r="AM976" s="250"/>
      <c r="AN976" s="250"/>
      <c r="AO976" s="250"/>
      <c r="AP976" s="250"/>
      <c r="AQ976" s="250"/>
    </row>
    <row r="977" spans="1:43" s="48" customFormat="1" ht="22.5" customHeight="1" x14ac:dyDescent="0.25">
      <c r="A977" s="245">
        <v>13</v>
      </c>
      <c r="B977" s="246" t="s">
        <v>358</v>
      </c>
      <c r="C977" s="247">
        <f t="shared" si="192"/>
        <v>604195.49</v>
      </c>
      <c r="D977" s="247">
        <f t="shared" si="193"/>
        <v>604195.49</v>
      </c>
      <c r="E977" s="247">
        <v>0</v>
      </c>
      <c r="F977" s="247">
        <v>0</v>
      </c>
      <c r="G977" s="247">
        <v>453145.2</v>
      </c>
      <c r="H977" s="247">
        <v>151050.29</v>
      </c>
      <c r="I977" s="247">
        <v>0</v>
      </c>
      <c r="J977" s="249">
        <v>0</v>
      </c>
      <c r="K977" s="247">
        <v>0</v>
      </c>
      <c r="L977" s="247">
        <v>0</v>
      </c>
      <c r="M977" s="247">
        <v>0</v>
      </c>
      <c r="N977" s="247">
        <v>0</v>
      </c>
      <c r="O977" s="247">
        <v>0</v>
      </c>
      <c r="P977" s="247">
        <v>0</v>
      </c>
      <c r="Q977" s="247">
        <v>0</v>
      </c>
      <c r="R977" s="247">
        <v>0</v>
      </c>
      <c r="S977" s="247">
        <v>0</v>
      </c>
      <c r="T977" s="247">
        <v>0</v>
      </c>
      <c r="U977" s="250"/>
      <c r="V977" s="250"/>
      <c r="W977" s="250"/>
      <c r="X977" s="250"/>
      <c r="Y977" s="250"/>
      <c r="Z977" s="250"/>
      <c r="AA977" s="250"/>
      <c r="AB977" s="250"/>
      <c r="AC977" s="250"/>
      <c r="AD977" s="250"/>
      <c r="AE977" s="250"/>
      <c r="AF977" s="250"/>
      <c r="AG977" s="250"/>
      <c r="AH977" s="250"/>
      <c r="AI977" s="250"/>
      <c r="AJ977" s="250"/>
      <c r="AK977" s="250"/>
      <c r="AL977" s="250"/>
      <c r="AM977" s="250"/>
      <c r="AN977" s="250"/>
      <c r="AO977" s="250"/>
      <c r="AP977" s="250"/>
      <c r="AQ977" s="250"/>
    </row>
    <row r="978" spans="1:43" s="48" customFormat="1" ht="22.5" customHeight="1" x14ac:dyDescent="0.25">
      <c r="A978" s="245">
        <v>14</v>
      </c>
      <c r="B978" s="246" t="s">
        <v>1537</v>
      </c>
      <c r="C978" s="247">
        <f t="shared" si="192"/>
        <v>3070842.7199999997</v>
      </c>
      <c r="D978" s="247">
        <f t="shared" si="193"/>
        <v>1916103.56</v>
      </c>
      <c r="E978" s="247">
        <v>268420.76</v>
      </c>
      <c r="F978" s="247">
        <v>1263592.8</v>
      </c>
      <c r="G978" s="247">
        <v>132728.4</v>
      </c>
      <c r="H978" s="247">
        <v>124572</v>
      </c>
      <c r="I978" s="247">
        <v>126789.6</v>
      </c>
      <c r="J978" s="249">
        <v>0</v>
      </c>
      <c r="K978" s="247">
        <v>0</v>
      </c>
      <c r="L978" s="247">
        <v>0</v>
      </c>
      <c r="M978" s="247">
        <v>0</v>
      </c>
      <c r="N978" s="247">
        <v>938804.74</v>
      </c>
      <c r="O978" s="247">
        <v>0</v>
      </c>
      <c r="P978" s="247">
        <f>110644.5+105289.92</f>
        <v>215934.41999999998</v>
      </c>
      <c r="Q978" s="247">
        <v>0</v>
      </c>
      <c r="R978" s="247">
        <v>0</v>
      </c>
      <c r="S978" s="247">
        <v>0</v>
      </c>
      <c r="T978" s="247">
        <v>0</v>
      </c>
      <c r="U978" s="250"/>
      <c r="V978" s="250"/>
      <c r="W978" s="250"/>
      <c r="X978" s="250"/>
      <c r="Y978" s="250"/>
      <c r="Z978" s="250"/>
      <c r="AA978" s="250"/>
      <c r="AB978" s="250"/>
      <c r="AC978" s="250"/>
      <c r="AD978" s="250"/>
      <c r="AE978" s="250"/>
      <c r="AF978" s="250"/>
      <c r="AG978" s="250"/>
      <c r="AH978" s="250"/>
      <c r="AI978" s="250"/>
      <c r="AJ978" s="250"/>
      <c r="AK978" s="250"/>
      <c r="AL978" s="250"/>
      <c r="AM978" s="250"/>
      <c r="AN978" s="250"/>
      <c r="AO978" s="250"/>
      <c r="AP978" s="250"/>
      <c r="AQ978" s="250"/>
    </row>
    <row r="979" spans="1:43" s="48" customFormat="1" ht="22.5" customHeight="1" x14ac:dyDescent="0.25">
      <c r="A979" s="245">
        <v>15</v>
      </c>
      <c r="B979" s="246" t="s">
        <v>1538</v>
      </c>
      <c r="C979" s="247">
        <f t="shared" si="192"/>
        <v>863146.4800000001</v>
      </c>
      <c r="D979" s="247">
        <f t="shared" si="193"/>
        <v>746559.60000000009</v>
      </c>
      <c r="E979" s="247">
        <v>0</v>
      </c>
      <c r="F979" s="247">
        <v>0</v>
      </c>
      <c r="G979" s="247">
        <v>599336.4</v>
      </c>
      <c r="H979" s="247">
        <v>147223.20000000001</v>
      </c>
      <c r="I979" s="247">
        <v>0</v>
      </c>
      <c r="J979" s="249">
        <v>0</v>
      </c>
      <c r="K979" s="247">
        <v>0</v>
      </c>
      <c r="L979" s="247">
        <v>0</v>
      </c>
      <c r="M979" s="247">
        <v>0</v>
      </c>
      <c r="N979" s="247">
        <v>0</v>
      </c>
      <c r="O979" s="247">
        <v>0</v>
      </c>
      <c r="P979" s="247">
        <v>116586.88</v>
      </c>
      <c r="Q979" s="247">
        <v>0</v>
      </c>
      <c r="R979" s="247">
        <v>0</v>
      </c>
      <c r="S979" s="247">
        <v>0</v>
      </c>
      <c r="T979" s="247">
        <v>0</v>
      </c>
      <c r="U979" s="250"/>
      <c r="V979" s="250"/>
      <c r="W979" s="250"/>
      <c r="X979" s="250"/>
      <c r="Y979" s="250"/>
      <c r="Z979" s="250"/>
      <c r="AA979" s="250"/>
      <c r="AB979" s="250"/>
      <c r="AC979" s="250"/>
      <c r="AD979" s="250"/>
      <c r="AE979" s="250"/>
      <c r="AF979" s="250"/>
      <c r="AG979" s="250"/>
      <c r="AH979" s="250"/>
      <c r="AI979" s="250"/>
      <c r="AJ979" s="250"/>
      <c r="AK979" s="250"/>
      <c r="AL979" s="250"/>
      <c r="AM979" s="250"/>
      <c r="AN979" s="250"/>
      <c r="AO979" s="250"/>
      <c r="AP979" s="250"/>
      <c r="AQ979" s="250"/>
    </row>
    <row r="980" spans="1:43" s="40" customFormat="1" ht="30.75" customHeight="1" x14ac:dyDescent="0.25">
      <c r="A980" s="344" t="s">
        <v>245</v>
      </c>
      <c r="B980" s="344"/>
      <c r="C980" s="242">
        <f t="shared" ref="C980:T980" si="194">C981</f>
        <v>1429841</v>
      </c>
      <c r="D980" s="242">
        <f t="shared" si="194"/>
        <v>1429841</v>
      </c>
      <c r="E980" s="242">
        <f t="shared" si="194"/>
        <v>0</v>
      </c>
      <c r="F980" s="242">
        <f t="shared" si="194"/>
        <v>1429841</v>
      </c>
      <c r="G980" s="242">
        <f t="shared" si="194"/>
        <v>0</v>
      </c>
      <c r="H980" s="242">
        <f t="shared" si="194"/>
        <v>0</v>
      </c>
      <c r="I980" s="242">
        <f t="shared" si="194"/>
        <v>0</v>
      </c>
      <c r="J980" s="243">
        <f t="shared" si="194"/>
        <v>0</v>
      </c>
      <c r="K980" s="242">
        <f t="shared" si="194"/>
        <v>0</v>
      </c>
      <c r="L980" s="242">
        <f t="shared" si="194"/>
        <v>0</v>
      </c>
      <c r="M980" s="242">
        <f t="shared" si="194"/>
        <v>0</v>
      </c>
      <c r="N980" s="242">
        <f t="shared" si="194"/>
        <v>0</v>
      </c>
      <c r="O980" s="242">
        <f t="shared" si="194"/>
        <v>0</v>
      </c>
      <c r="P980" s="242">
        <f t="shared" si="194"/>
        <v>0</v>
      </c>
      <c r="Q980" s="242">
        <f t="shared" si="194"/>
        <v>0</v>
      </c>
      <c r="R980" s="242">
        <f t="shared" si="194"/>
        <v>0</v>
      </c>
      <c r="S980" s="242">
        <f t="shared" si="194"/>
        <v>0</v>
      </c>
      <c r="T980" s="242">
        <f t="shared" si="194"/>
        <v>0</v>
      </c>
      <c r="U980" s="244"/>
      <c r="V980" s="244"/>
      <c r="W980" s="244"/>
      <c r="X980" s="244"/>
      <c r="Y980" s="244"/>
      <c r="Z980" s="244"/>
      <c r="AA980" s="244"/>
      <c r="AB980" s="244"/>
      <c r="AC980" s="244"/>
      <c r="AD980" s="244"/>
      <c r="AE980" s="244"/>
      <c r="AF980" s="244"/>
      <c r="AG980" s="244"/>
      <c r="AH980" s="244"/>
      <c r="AI980" s="244"/>
      <c r="AJ980" s="244"/>
      <c r="AK980" s="244"/>
      <c r="AL980" s="244"/>
      <c r="AM980" s="244"/>
      <c r="AN980" s="244"/>
      <c r="AO980" s="244"/>
      <c r="AP980" s="244"/>
      <c r="AQ980" s="244"/>
    </row>
    <row r="981" spans="1:43" s="48" customFormat="1" ht="24" customHeight="1" x14ac:dyDescent="0.25">
      <c r="A981" s="245">
        <v>1</v>
      </c>
      <c r="B981" s="246" t="s">
        <v>1539</v>
      </c>
      <c r="C981" s="247">
        <f t="shared" ref="C981:C1044" si="195">D981+K981+L981+M981+N981+O981+P981+Q981+R981+S981+T981</f>
        <v>1429841</v>
      </c>
      <c r="D981" s="247">
        <f>SUM(E981:I981)</f>
        <v>1429841</v>
      </c>
      <c r="E981" s="247">
        <v>0</v>
      </c>
      <c r="F981" s="247">
        <v>1429841</v>
      </c>
      <c r="G981" s="247">
        <v>0</v>
      </c>
      <c r="H981" s="247">
        <v>0</v>
      </c>
      <c r="I981" s="247">
        <v>0</v>
      </c>
      <c r="J981" s="249">
        <v>0</v>
      </c>
      <c r="K981" s="247">
        <v>0</v>
      </c>
      <c r="L981" s="247">
        <v>0</v>
      </c>
      <c r="M981" s="247">
        <v>0</v>
      </c>
      <c r="N981" s="247">
        <v>0</v>
      </c>
      <c r="O981" s="247">
        <v>0</v>
      </c>
      <c r="P981" s="247">
        <v>0</v>
      </c>
      <c r="Q981" s="247">
        <v>0</v>
      </c>
      <c r="R981" s="247">
        <v>0</v>
      </c>
      <c r="S981" s="247">
        <v>0</v>
      </c>
      <c r="T981" s="247">
        <v>0</v>
      </c>
      <c r="U981" s="250"/>
      <c r="V981" s="250"/>
      <c r="W981" s="250"/>
      <c r="X981" s="250"/>
      <c r="Y981" s="250"/>
      <c r="Z981" s="250"/>
      <c r="AA981" s="250"/>
      <c r="AB981" s="250"/>
      <c r="AC981" s="250"/>
      <c r="AD981" s="250"/>
      <c r="AE981" s="250"/>
      <c r="AF981" s="250"/>
      <c r="AG981" s="250"/>
      <c r="AH981" s="250"/>
      <c r="AI981" s="250"/>
      <c r="AJ981" s="250"/>
      <c r="AK981" s="250"/>
      <c r="AL981" s="250"/>
      <c r="AM981" s="250"/>
      <c r="AN981" s="250"/>
      <c r="AO981" s="250"/>
      <c r="AP981" s="250"/>
      <c r="AQ981" s="250"/>
    </row>
    <row r="982" spans="1:43" s="40" customFormat="1" ht="22.5" customHeight="1" x14ac:dyDescent="0.25">
      <c r="A982" s="344" t="s">
        <v>247</v>
      </c>
      <c r="B982" s="344"/>
      <c r="C982" s="242">
        <f t="shared" ref="C982:T982" si="196">SUM(C983:C984)</f>
        <v>3134074.8</v>
      </c>
      <c r="D982" s="242">
        <f t="shared" si="196"/>
        <v>3134074.8</v>
      </c>
      <c r="E982" s="242">
        <f t="shared" si="196"/>
        <v>0</v>
      </c>
      <c r="F982" s="242">
        <f t="shared" si="196"/>
        <v>3134074.8</v>
      </c>
      <c r="G982" s="242">
        <f t="shared" si="196"/>
        <v>0</v>
      </c>
      <c r="H982" s="242">
        <f t="shared" si="196"/>
        <v>0</v>
      </c>
      <c r="I982" s="242">
        <f t="shared" si="196"/>
        <v>0</v>
      </c>
      <c r="J982" s="243">
        <f t="shared" si="196"/>
        <v>0</v>
      </c>
      <c r="K982" s="242">
        <f t="shared" si="196"/>
        <v>0</v>
      </c>
      <c r="L982" s="242">
        <f t="shared" si="196"/>
        <v>0</v>
      </c>
      <c r="M982" s="242">
        <f t="shared" si="196"/>
        <v>0</v>
      </c>
      <c r="N982" s="242">
        <f t="shared" si="196"/>
        <v>0</v>
      </c>
      <c r="O982" s="242">
        <f t="shared" si="196"/>
        <v>0</v>
      </c>
      <c r="P982" s="242">
        <f t="shared" si="196"/>
        <v>0</v>
      </c>
      <c r="Q982" s="242">
        <f t="shared" si="196"/>
        <v>0</v>
      </c>
      <c r="R982" s="242">
        <f t="shared" si="196"/>
        <v>0</v>
      </c>
      <c r="S982" s="242">
        <f t="shared" si="196"/>
        <v>0</v>
      </c>
      <c r="T982" s="242">
        <f t="shared" si="196"/>
        <v>0</v>
      </c>
      <c r="U982" s="244"/>
      <c r="V982" s="244"/>
      <c r="W982" s="244"/>
      <c r="X982" s="244"/>
      <c r="Y982" s="244"/>
      <c r="Z982" s="244"/>
      <c r="AA982" s="244"/>
      <c r="AB982" s="244"/>
      <c r="AC982" s="244"/>
      <c r="AD982" s="244"/>
      <c r="AE982" s="244"/>
      <c r="AF982" s="244"/>
      <c r="AG982" s="244"/>
      <c r="AH982" s="244"/>
      <c r="AI982" s="244"/>
      <c r="AJ982" s="244"/>
      <c r="AK982" s="244"/>
      <c r="AL982" s="244"/>
      <c r="AM982" s="244"/>
      <c r="AN982" s="244"/>
      <c r="AO982" s="244"/>
      <c r="AP982" s="244"/>
      <c r="AQ982" s="244"/>
    </row>
    <row r="983" spans="1:43" s="48" customFormat="1" ht="22.5" customHeight="1" x14ac:dyDescent="0.25">
      <c r="A983" s="245">
        <v>1</v>
      </c>
      <c r="B983" s="246" t="s">
        <v>626</v>
      </c>
      <c r="C983" s="247">
        <f t="shared" si="195"/>
        <v>1598713.2</v>
      </c>
      <c r="D983" s="247">
        <f t="shared" si="186"/>
        <v>1598713.2</v>
      </c>
      <c r="E983" s="247">
        <v>0</v>
      </c>
      <c r="F983" s="247">
        <v>1598713.2</v>
      </c>
      <c r="G983" s="247">
        <v>0</v>
      </c>
      <c r="H983" s="247">
        <v>0</v>
      </c>
      <c r="I983" s="247">
        <v>0</v>
      </c>
      <c r="J983" s="249">
        <v>0</v>
      </c>
      <c r="K983" s="247">
        <v>0</v>
      </c>
      <c r="L983" s="247">
        <v>0</v>
      </c>
      <c r="M983" s="247">
        <v>0</v>
      </c>
      <c r="N983" s="247">
        <v>0</v>
      </c>
      <c r="O983" s="247">
        <v>0</v>
      </c>
      <c r="P983" s="247">
        <v>0</v>
      </c>
      <c r="Q983" s="247">
        <v>0</v>
      </c>
      <c r="R983" s="247">
        <v>0</v>
      </c>
      <c r="S983" s="247">
        <v>0</v>
      </c>
      <c r="T983" s="247">
        <v>0</v>
      </c>
      <c r="U983" s="250"/>
      <c r="V983" s="250"/>
      <c r="W983" s="250"/>
      <c r="X983" s="250"/>
      <c r="Y983" s="250"/>
      <c r="Z983" s="250"/>
      <c r="AA983" s="250"/>
      <c r="AB983" s="250"/>
      <c r="AC983" s="250"/>
      <c r="AD983" s="250"/>
      <c r="AE983" s="250"/>
      <c r="AF983" s="250"/>
      <c r="AG983" s="250"/>
      <c r="AH983" s="250"/>
      <c r="AI983" s="250"/>
      <c r="AJ983" s="250"/>
      <c r="AK983" s="250"/>
      <c r="AL983" s="250"/>
      <c r="AM983" s="250"/>
      <c r="AN983" s="250"/>
      <c r="AO983" s="250"/>
      <c r="AP983" s="250"/>
      <c r="AQ983" s="250"/>
    </row>
    <row r="984" spans="1:43" s="48" customFormat="1" ht="22.5" customHeight="1" x14ac:dyDescent="0.25">
      <c r="A984" s="245">
        <v>2</v>
      </c>
      <c r="B984" s="246" t="s">
        <v>900</v>
      </c>
      <c r="C984" s="247">
        <f t="shared" si="195"/>
        <v>1535361.6</v>
      </c>
      <c r="D984" s="247">
        <f t="shared" si="186"/>
        <v>1535361.6</v>
      </c>
      <c r="E984" s="247">
        <v>0</v>
      </c>
      <c r="F984" s="247">
        <v>1535361.6</v>
      </c>
      <c r="G984" s="247">
        <v>0</v>
      </c>
      <c r="H984" s="247">
        <v>0</v>
      </c>
      <c r="I984" s="247">
        <v>0</v>
      </c>
      <c r="J984" s="249">
        <v>0</v>
      </c>
      <c r="K984" s="247">
        <v>0</v>
      </c>
      <c r="L984" s="247">
        <v>0</v>
      </c>
      <c r="M984" s="247">
        <v>0</v>
      </c>
      <c r="N984" s="247">
        <v>0</v>
      </c>
      <c r="O984" s="247">
        <v>0</v>
      </c>
      <c r="P984" s="247">
        <v>0</v>
      </c>
      <c r="Q984" s="247">
        <v>0</v>
      </c>
      <c r="R984" s="247">
        <v>0</v>
      </c>
      <c r="S984" s="247">
        <v>0</v>
      </c>
      <c r="T984" s="247">
        <v>0</v>
      </c>
      <c r="U984" s="250"/>
      <c r="V984" s="250"/>
      <c r="W984" s="250"/>
      <c r="X984" s="250"/>
      <c r="Y984" s="250"/>
      <c r="Z984" s="250"/>
      <c r="AA984" s="250"/>
      <c r="AB984" s="250"/>
      <c r="AC984" s="250"/>
      <c r="AD984" s="250"/>
      <c r="AE984" s="250"/>
      <c r="AF984" s="250"/>
      <c r="AG984" s="250"/>
      <c r="AH984" s="250"/>
      <c r="AI984" s="250"/>
      <c r="AJ984" s="250"/>
      <c r="AK984" s="250"/>
      <c r="AL984" s="250"/>
      <c r="AM984" s="250"/>
      <c r="AN984" s="250"/>
      <c r="AO984" s="250"/>
      <c r="AP984" s="250"/>
      <c r="AQ984" s="250"/>
    </row>
    <row r="985" spans="1:43" s="40" customFormat="1" ht="22.5" customHeight="1" x14ac:dyDescent="0.25">
      <c r="A985" s="344" t="s">
        <v>627</v>
      </c>
      <c r="B985" s="344"/>
      <c r="C985" s="242">
        <f t="shared" ref="C985:T985" si="197">SUM(C986:C990)</f>
        <v>34640301.610000007</v>
      </c>
      <c r="D985" s="242">
        <f t="shared" si="197"/>
        <v>13151343.300000003</v>
      </c>
      <c r="E985" s="242">
        <f t="shared" si="197"/>
        <v>6974076.9000000004</v>
      </c>
      <c r="F985" s="242">
        <f t="shared" si="197"/>
        <v>0</v>
      </c>
      <c r="G985" s="242">
        <f t="shared" si="197"/>
        <v>3931308</v>
      </c>
      <c r="H985" s="242">
        <f t="shared" si="197"/>
        <v>746276.39999999991</v>
      </c>
      <c r="I985" s="242">
        <f t="shared" si="197"/>
        <v>1499682</v>
      </c>
      <c r="J985" s="243">
        <f t="shared" si="197"/>
        <v>0</v>
      </c>
      <c r="K985" s="242">
        <f t="shared" si="197"/>
        <v>0</v>
      </c>
      <c r="L985" s="242">
        <f t="shared" si="197"/>
        <v>18741519.600000001</v>
      </c>
      <c r="M985" s="242">
        <f t="shared" si="197"/>
        <v>0</v>
      </c>
      <c r="N985" s="242">
        <f t="shared" si="197"/>
        <v>0</v>
      </c>
      <c r="O985" s="242">
        <f t="shared" si="197"/>
        <v>0</v>
      </c>
      <c r="P985" s="242">
        <f t="shared" si="197"/>
        <v>2747438.71</v>
      </c>
      <c r="Q985" s="242">
        <f t="shared" si="197"/>
        <v>0</v>
      </c>
      <c r="R985" s="242">
        <f t="shared" si="197"/>
        <v>0</v>
      </c>
      <c r="S985" s="242">
        <f t="shared" si="197"/>
        <v>0</v>
      </c>
      <c r="T985" s="242">
        <f t="shared" si="197"/>
        <v>0</v>
      </c>
      <c r="U985" s="244"/>
      <c r="V985" s="244"/>
      <c r="W985" s="244"/>
      <c r="X985" s="244"/>
      <c r="Y985" s="244"/>
      <c r="Z985" s="244"/>
      <c r="AA985" s="244"/>
      <c r="AB985" s="244"/>
      <c r="AC985" s="244"/>
      <c r="AD985" s="244"/>
      <c r="AE985" s="244"/>
      <c r="AF985" s="244"/>
      <c r="AG985" s="244"/>
      <c r="AH985" s="244"/>
      <c r="AI985" s="244"/>
      <c r="AJ985" s="244"/>
      <c r="AK985" s="244"/>
      <c r="AL985" s="244"/>
      <c r="AM985" s="244"/>
      <c r="AN985" s="244"/>
      <c r="AO985" s="244"/>
      <c r="AP985" s="244"/>
      <c r="AQ985" s="244"/>
    </row>
    <row r="986" spans="1:43" s="48" customFormat="1" ht="22.5" customHeight="1" x14ac:dyDescent="0.25">
      <c r="A986" s="245">
        <v>1</v>
      </c>
      <c r="B986" s="246" t="s">
        <v>1540</v>
      </c>
      <c r="C986" s="247">
        <f t="shared" si="195"/>
        <v>12907094.900000002</v>
      </c>
      <c r="D986" s="247">
        <f t="shared" ref="D986:D988" si="198">SUM(E986:I986)</f>
        <v>12049588.500000002</v>
      </c>
      <c r="E986" s="247">
        <v>6974076.9000000004</v>
      </c>
      <c r="F986" s="247">
        <v>0</v>
      </c>
      <c r="G986" s="247">
        <v>3564733.2</v>
      </c>
      <c r="H986" s="247">
        <v>327489.59999999998</v>
      </c>
      <c r="I986" s="247">
        <v>1183288.8</v>
      </c>
      <c r="J986" s="249">
        <v>0</v>
      </c>
      <c r="K986" s="247">
        <v>0</v>
      </c>
      <c r="L986" s="247">
        <v>0</v>
      </c>
      <c r="M986" s="247">
        <v>0</v>
      </c>
      <c r="N986" s="247">
        <v>0</v>
      </c>
      <c r="O986" s="247">
        <v>0</v>
      </c>
      <c r="P986" s="247">
        <f>416993.74+440512.66</f>
        <v>857506.39999999991</v>
      </c>
      <c r="Q986" s="247">
        <v>0</v>
      </c>
      <c r="R986" s="247">
        <v>0</v>
      </c>
      <c r="S986" s="247">
        <v>0</v>
      </c>
      <c r="T986" s="247">
        <v>0</v>
      </c>
      <c r="U986" s="250"/>
      <c r="V986" s="250"/>
      <c r="W986" s="250"/>
      <c r="X986" s="250"/>
      <c r="Y986" s="250"/>
      <c r="Z986" s="250"/>
      <c r="AA986" s="250"/>
      <c r="AB986" s="250"/>
      <c r="AC986" s="250"/>
      <c r="AD986" s="250"/>
      <c r="AE986" s="250"/>
      <c r="AF986" s="250"/>
      <c r="AG986" s="250"/>
      <c r="AH986" s="250"/>
      <c r="AI986" s="250"/>
      <c r="AJ986" s="250"/>
      <c r="AK986" s="250"/>
      <c r="AL986" s="250"/>
      <c r="AM986" s="250"/>
      <c r="AN986" s="250"/>
      <c r="AO986" s="250"/>
      <c r="AP986" s="250"/>
      <c r="AQ986" s="250"/>
    </row>
    <row r="987" spans="1:43" s="48" customFormat="1" ht="24" customHeight="1" x14ac:dyDescent="0.25">
      <c r="A987" s="245">
        <v>2</v>
      </c>
      <c r="B987" s="246" t="s">
        <v>1541</v>
      </c>
      <c r="C987" s="247">
        <f t="shared" si="195"/>
        <v>403282.31</v>
      </c>
      <c r="D987" s="247">
        <f t="shared" si="198"/>
        <v>0</v>
      </c>
      <c r="E987" s="247">
        <v>0</v>
      </c>
      <c r="F987" s="247">
        <v>0</v>
      </c>
      <c r="G987" s="247">
        <v>0</v>
      </c>
      <c r="H987" s="247">
        <v>0</v>
      </c>
      <c r="I987" s="247">
        <v>0</v>
      </c>
      <c r="J987" s="249">
        <v>0</v>
      </c>
      <c r="K987" s="247">
        <v>0</v>
      </c>
      <c r="L987" s="247">
        <v>0</v>
      </c>
      <c r="M987" s="247">
        <v>0</v>
      </c>
      <c r="N987" s="247">
        <v>0</v>
      </c>
      <c r="O987" s="247">
        <v>0</v>
      </c>
      <c r="P987" s="266">
        <v>403282.31</v>
      </c>
      <c r="Q987" s="247">
        <v>0</v>
      </c>
      <c r="R987" s="247">
        <v>0</v>
      </c>
      <c r="S987" s="247">
        <v>0</v>
      </c>
      <c r="T987" s="247">
        <v>0</v>
      </c>
      <c r="U987" s="250"/>
      <c r="V987" s="250"/>
      <c r="W987" s="250"/>
      <c r="X987" s="250"/>
      <c r="Y987" s="250"/>
      <c r="Z987" s="250"/>
      <c r="AA987" s="250"/>
      <c r="AB987" s="250"/>
      <c r="AC987" s="250"/>
      <c r="AD987" s="250"/>
      <c r="AE987" s="250"/>
      <c r="AF987" s="250"/>
      <c r="AG987" s="250"/>
      <c r="AH987" s="250"/>
      <c r="AI987" s="250"/>
      <c r="AJ987" s="250"/>
      <c r="AK987" s="250"/>
      <c r="AL987" s="250"/>
      <c r="AM987" s="250"/>
      <c r="AN987" s="250"/>
      <c r="AO987" s="250"/>
      <c r="AP987" s="250"/>
      <c r="AQ987" s="250"/>
    </row>
    <row r="988" spans="1:43" s="48" customFormat="1" ht="24" customHeight="1" x14ac:dyDescent="0.25">
      <c r="A988" s="245">
        <v>3</v>
      </c>
      <c r="B988" s="246" t="s">
        <v>629</v>
      </c>
      <c r="C988" s="247">
        <f t="shared" si="195"/>
        <v>518482.80000000005</v>
      </c>
      <c r="D988" s="247">
        <f t="shared" si="198"/>
        <v>518482.80000000005</v>
      </c>
      <c r="E988" s="247">
        <v>0</v>
      </c>
      <c r="F988" s="247">
        <v>0</v>
      </c>
      <c r="G988" s="289">
        <v>0</v>
      </c>
      <c r="H988" s="247">
        <v>202089.60000000001</v>
      </c>
      <c r="I988" s="247">
        <v>316393.2</v>
      </c>
      <c r="J988" s="249">
        <v>0</v>
      </c>
      <c r="K988" s="247">
        <v>0</v>
      </c>
      <c r="L988" s="247">
        <v>0</v>
      </c>
      <c r="M988" s="247">
        <v>0</v>
      </c>
      <c r="N988" s="247">
        <v>0</v>
      </c>
      <c r="O988" s="247">
        <v>0</v>
      </c>
      <c r="P988" s="266">
        <v>0</v>
      </c>
      <c r="Q988" s="247">
        <v>0</v>
      </c>
      <c r="R988" s="247">
        <v>0</v>
      </c>
      <c r="S988" s="247">
        <v>0</v>
      </c>
      <c r="T988" s="247">
        <v>0</v>
      </c>
      <c r="U988" s="290"/>
      <c r="V988" s="250"/>
      <c r="W988" s="250"/>
      <c r="X988" s="250"/>
      <c r="Y988" s="250"/>
      <c r="Z988" s="250"/>
      <c r="AA988" s="250"/>
      <c r="AB988" s="250"/>
      <c r="AC988" s="250"/>
      <c r="AD988" s="250"/>
      <c r="AE988" s="250"/>
      <c r="AF988" s="250"/>
      <c r="AG988" s="250"/>
      <c r="AH988" s="250"/>
      <c r="AI988" s="250"/>
      <c r="AJ988" s="250"/>
      <c r="AK988" s="250"/>
      <c r="AL988" s="250"/>
      <c r="AM988" s="250"/>
      <c r="AN988" s="250"/>
      <c r="AO988" s="250"/>
      <c r="AP988" s="250"/>
      <c r="AQ988" s="250"/>
    </row>
    <row r="989" spans="1:43" s="48" customFormat="1" ht="22.5" customHeight="1" x14ac:dyDescent="0.25">
      <c r="A989" s="245">
        <v>4</v>
      </c>
      <c r="B989" s="246" t="s">
        <v>1542</v>
      </c>
      <c r="C989" s="247">
        <f t="shared" si="195"/>
        <v>18549234</v>
      </c>
      <c r="D989" s="247">
        <f t="shared" si="186"/>
        <v>0</v>
      </c>
      <c r="E989" s="247">
        <v>0</v>
      </c>
      <c r="F989" s="247">
        <v>0</v>
      </c>
      <c r="G989" s="247">
        <v>0</v>
      </c>
      <c r="H989" s="247">
        <v>0</v>
      </c>
      <c r="I989" s="247">
        <v>0</v>
      </c>
      <c r="J989" s="249">
        <v>0</v>
      </c>
      <c r="K989" s="247">
        <v>0</v>
      </c>
      <c r="L989" s="247">
        <v>17062584</v>
      </c>
      <c r="M989" s="247">
        <v>0</v>
      </c>
      <c r="N989" s="247">
        <v>0</v>
      </c>
      <c r="O989" s="247">
        <v>0</v>
      </c>
      <c r="P989" s="247">
        <v>1486650</v>
      </c>
      <c r="Q989" s="247">
        <v>0</v>
      </c>
      <c r="R989" s="247">
        <v>0</v>
      </c>
      <c r="S989" s="247">
        <v>0</v>
      </c>
      <c r="T989" s="247">
        <v>0</v>
      </c>
      <c r="U989" s="250"/>
      <c r="V989" s="250"/>
      <c r="W989" s="250"/>
      <c r="X989" s="250"/>
      <c r="Y989" s="250"/>
      <c r="Z989" s="250"/>
      <c r="AA989" s="250"/>
      <c r="AB989" s="250"/>
      <c r="AC989" s="250"/>
      <c r="AD989" s="250"/>
      <c r="AE989" s="250"/>
      <c r="AF989" s="250"/>
      <c r="AG989" s="250"/>
      <c r="AH989" s="250"/>
      <c r="AI989" s="250"/>
      <c r="AJ989" s="250"/>
      <c r="AK989" s="250"/>
      <c r="AL989" s="250"/>
      <c r="AM989" s="250"/>
      <c r="AN989" s="250"/>
      <c r="AO989" s="250"/>
      <c r="AP989" s="250"/>
      <c r="AQ989" s="250"/>
    </row>
    <row r="990" spans="1:43" s="48" customFormat="1" ht="22.5" customHeight="1" x14ac:dyDescent="0.25">
      <c r="A990" s="245">
        <v>5</v>
      </c>
      <c r="B990" s="246" t="s">
        <v>633</v>
      </c>
      <c r="C990" s="247">
        <f t="shared" si="195"/>
        <v>2262207.6</v>
      </c>
      <c r="D990" s="247">
        <f t="shared" si="186"/>
        <v>583272</v>
      </c>
      <c r="E990" s="247">
        <v>0</v>
      </c>
      <c r="F990" s="247">
        <v>0</v>
      </c>
      <c r="G990" s="247">
        <v>366574.8</v>
      </c>
      <c r="H990" s="247">
        <v>216697.2</v>
      </c>
      <c r="I990" s="247">
        <v>0</v>
      </c>
      <c r="J990" s="249">
        <v>0</v>
      </c>
      <c r="K990" s="247">
        <v>0</v>
      </c>
      <c r="L990" s="247">
        <v>1678935.6</v>
      </c>
      <c r="M990" s="247">
        <v>0</v>
      </c>
      <c r="N990" s="247">
        <v>0</v>
      </c>
      <c r="O990" s="247">
        <v>0</v>
      </c>
      <c r="P990" s="266">
        <v>0</v>
      </c>
      <c r="Q990" s="247">
        <v>0</v>
      </c>
      <c r="R990" s="247">
        <v>0</v>
      </c>
      <c r="S990" s="247">
        <v>0</v>
      </c>
      <c r="T990" s="247">
        <v>0</v>
      </c>
      <c r="U990" s="250"/>
      <c r="V990" s="250"/>
      <c r="W990" s="250"/>
      <c r="X990" s="250"/>
      <c r="Y990" s="250"/>
      <c r="Z990" s="250"/>
      <c r="AA990" s="250"/>
      <c r="AB990" s="250"/>
      <c r="AC990" s="250"/>
      <c r="AD990" s="250"/>
      <c r="AE990" s="250"/>
      <c r="AF990" s="250"/>
      <c r="AG990" s="250"/>
      <c r="AH990" s="250"/>
      <c r="AI990" s="250"/>
      <c r="AJ990" s="250"/>
      <c r="AK990" s="250"/>
      <c r="AL990" s="250"/>
      <c r="AM990" s="250"/>
      <c r="AN990" s="250"/>
      <c r="AO990" s="250"/>
      <c r="AP990" s="250"/>
      <c r="AQ990" s="250"/>
    </row>
    <row r="991" spans="1:43" s="40" customFormat="1" ht="22.5" customHeight="1" x14ac:dyDescent="0.25">
      <c r="A991" s="344" t="s">
        <v>904</v>
      </c>
      <c r="B991" s="344"/>
      <c r="C991" s="242">
        <f t="shared" ref="C991:T991" si="199">C992</f>
        <v>279106.8</v>
      </c>
      <c r="D991" s="242">
        <f t="shared" si="199"/>
        <v>279106.8</v>
      </c>
      <c r="E991" s="242">
        <f t="shared" si="199"/>
        <v>0</v>
      </c>
      <c r="F991" s="242">
        <f t="shared" si="199"/>
        <v>0</v>
      </c>
      <c r="G991" s="242">
        <f t="shared" si="199"/>
        <v>0</v>
      </c>
      <c r="H991" s="242">
        <f t="shared" si="199"/>
        <v>172635.6</v>
      </c>
      <c r="I991" s="242">
        <f t="shared" si="199"/>
        <v>106471.2</v>
      </c>
      <c r="J991" s="243">
        <f t="shared" si="199"/>
        <v>0</v>
      </c>
      <c r="K991" s="242">
        <f t="shared" si="199"/>
        <v>0</v>
      </c>
      <c r="L991" s="242">
        <f t="shared" si="199"/>
        <v>0</v>
      </c>
      <c r="M991" s="242">
        <f t="shared" si="199"/>
        <v>0</v>
      </c>
      <c r="N991" s="242">
        <f t="shared" si="199"/>
        <v>0</v>
      </c>
      <c r="O991" s="242">
        <f t="shared" si="199"/>
        <v>0</v>
      </c>
      <c r="P991" s="242">
        <f t="shared" si="199"/>
        <v>0</v>
      </c>
      <c r="Q991" s="242">
        <f t="shared" si="199"/>
        <v>0</v>
      </c>
      <c r="R991" s="242">
        <f t="shared" si="199"/>
        <v>0</v>
      </c>
      <c r="S991" s="242">
        <f t="shared" si="199"/>
        <v>0</v>
      </c>
      <c r="T991" s="242">
        <f t="shared" si="199"/>
        <v>0</v>
      </c>
      <c r="U991" s="244"/>
      <c r="V991" s="244"/>
      <c r="W991" s="244"/>
      <c r="X991" s="244"/>
      <c r="Y991" s="244"/>
      <c r="Z991" s="244"/>
      <c r="AA991" s="244"/>
      <c r="AB991" s="244"/>
      <c r="AC991" s="244"/>
      <c r="AD991" s="244"/>
      <c r="AE991" s="244"/>
      <c r="AF991" s="244"/>
      <c r="AG991" s="244"/>
      <c r="AH991" s="244"/>
      <c r="AI991" s="244"/>
      <c r="AJ991" s="244"/>
      <c r="AK991" s="244"/>
      <c r="AL991" s="244"/>
      <c r="AM991" s="244"/>
      <c r="AN991" s="244"/>
      <c r="AO991" s="244"/>
      <c r="AP991" s="244"/>
      <c r="AQ991" s="244"/>
    </row>
    <row r="992" spans="1:43" s="48" customFormat="1" ht="24.75" customHeight="1" x14ac:dyDescent="0.25">
      <c r="A992" s="245">
        <v>1</v>
      </c>
      <c r="B992" s="246" t="s">
        <v>905</v>
      </c>
      <c r="C992" s="247">
        <f t="shared" si="195"/>
        <v>279106.8</v>
      </c>
      <c r="D992" s="247">
        <f t="shared" si="186"/>
        <v>279106.8</v>
      </c>
      <c r="E992" s="247">
        <v>0</v>
      </c>
      <c r="F992" s="247">
        <v>0</v>
      </c>
      <c r="G992" s="247">
        <v>0</v>
      </c>
      <c r="H992" s="247">
        <v>172635.6</v>
      </c>
      <c r="I992" s="247">
        <v>106471.2</v>
      </c>
      <c r="J992" s="249">
        <v>0</v>
      </c>
      <c r="K992" s="247">
        <v>0</v>
      </c>
      <c r="L992" s="247">
        <v>0</v>
      </c>
      <c r="M992" s="247">
        <v>0</v>
      </c>
      <c r="N992" s="247">
        <v>0</v>
      </c>
      <c r="O992" s="247">
        <v>0</v>
      </c>
      <c r="P992" s="247">
        <v>0</v>
      </c>
      <c r="Q992" s="247">
        <v>0</v>
      </c>
      <c r="R992" s="247">
        <v>0</v>
      </c>
      <c r="S992" s="247">
        <v>0</v>
      </c>
      <c r="T992" s="247">
        <v>0</v>
      </c>
      <c r="U992" s="250"/>
      <c r="V992" s="250"/>
      <c r="W992" s="250"/>
      <c r="X992" s="250"/>
      <c r="Y992" s="250"/>
      <c r="Z992" s="250"/>
      <c r="AA992" s="250"/>
      <c r="AB992" s="250"/>
      <c r="AC992" s="250"/>
      <c r="AD992" s="250"/>
      <c r="AE992" s="250"/>
      <c r="AF992" s="250"/>
      <c r="AG992" s="250"/>
      <c r="AH992" s="250"/>
      <c r="AI992" s="250"/>
      <c r="AJ992" s="250"/>
      <c r="AK992" s="250"/>
      <c r="AL992" s="250"/>
      <c r="AM992" s="250"/>
      <c r="AN992" s="250"/>
      <c r="AO992" s="250"/>
      <c r="AP992" s="250"/>
      <c r="AQ992" s="250"/>
    </row>
    <row r="993" spans="1:43" ht="24.75" customHeight="1" x14ac:dyDescent="0.25">
      <c r="A993" s="344" t="s">
        <v>906</v>
      </c>
      <c r="B993" s="344"/>
      <c r="C993" s="242">
        <f t="shared" ref="C993:T993" si="200">SUM(C994:C1003)</f>
        <v>27126702.780000001</v>
      </c>
      <c r="D993" s="242">
        <f t="shared" si="200"/>
        <v>10319769.48</v>
      </c>
      <c r="E993" s="242">
        <f t="shared" si="200"/>
        <v>3969152.2800000003</v>
      </c>
      <c r="F993" s="242">
        <f t="shared" si="200"/>
        <v>5730198</v>
      </c>
      <c r="G993" s="242">
        <f t="shared" si="200"/>
        <v>0</v>
      </c>
      <c r="H993" s="242">
        <f t="shared" si="200"/>
        <v>409784.4</v>
      </c>
      <c r="I993" s="242">
        <f t="shared" si="200"/>
        <v>210634.8</v>
      </c>
      <c r="J993" s="243">
        <f t="shared" si="200"/>
        <v>0</v>
      </c>
      <c r="K993" s="242">
        <f t="shared" si="200"/>
        <v>0</v>
      </c>
      <c r="L993" s="242">
        <f t="shared" si="200"/>
        <v>7560044.1799999997</v>
      </c>
      <c r="M993" s="242">
        <f t="shared" si="200"/>
        <v>0</v>
      </c>
      <c r="N993" s="242">
        <f t="shared" si="200"/>
        <v>2034427.28</v>
      </c>
      <c r="O993" s="242">
        <f t="shared" si="200"/>
        <v>0</v>
      </c>
      <c r="P993" s="242">
        <f t="shared" si="200"/>
        <v>481642.66</v>
      </c>
      <c r="Q993" s="242">
        <f t="shared" si="200"/>
        <v>0</v>
      </c>
      <c r="R993" s="242">
        <f t="shared" si="200"/>
        <v>0</v>
      </c>
      <c r="S993" s="242">
        <f t="shared" si="200"/>
        <v>6730819.1799999997</v>
      </c>
      <c r="T993" s="242">
        <f t="shared" si="200"/>
        <v>0</v>
      </c>
      <c r="U993" s="244"/>
      <c r="V993" s="244"/>
      <c r="W993" s="244"/>
      <c r="X993" s="244"/>
      <c r="Y993" s="244"/>
      <c r="Z993" s="244"/>
      <c r="AA993" s="244"/>
      <c r="AB993" s="244"/>
      <c r="AC993" s="244"/>
      <c r="AD993" s="244"/>
      <c r="AE993" s="244"/>
      <c r="AF993" s="244"/>
      <c r="AG993" s="244"/>
      <c r="AH993" s="244"/>
      <c r="AI993" s="244"/>
      <c r="AJ993" s="244"/>
      <c r="AK993" s="244"/>
      <c r="AL993" s="244"/>
      <c r="AM993" s="244"/>
      <c r="AN993" s="244"/>
      <c r="AO993" s="244"/>
      <c r="AP993" s="244"/>
      <c r="AQ993" s="244"/>
    </row>
    <row r="994" spans="1:43" ht="24.75" customHeight="1" x14ac:dyDescent="0.25">
      <c r="A994" s="245">
        <v>1</v>
      </c>
      <c r="B994" s="246" t="s">
        <v>771</v>
      </c>
      <c r="C994" s="247">
        <f t="shared" ref="C994:C1003" si="201">D994+K994+L994+M994+N994+O994+P994+Q994+R994+S994+T994</f>
        <v>2245062.08</v>
      </c>
      <c r="D994" s="247">
        <f t="shared" ref="D994:D1003" si="202">SUM(E994:I994)</f>
        <v>210634.8</v>
      </c>
      <c r="E994" s="247">
        <v>0</v>
      </c>
      <c r="F994" s="247">
        <v>0</v>
      </c>
      <c r="G994" s="247">
        <v>0</v>
      </c>
      <c r="H994" s="247">
        <v>0</v>
      </c>
      <c r="I994" s="247">
        <v>210634.8</v>
      </c>
      <c r="J994" s="249">
        <v>0</v>
      </c>
      <c r="K994" s="247">
        <v>0</v>
      </c>
      <c r="L994" s="247">
        <v>0</v>
      </c>
      <c r="M994" s="247">
        <v>0</v>
      </c>
      <c r="N994" s="247">
        <v>2034427.28</v>
      </c>
      <c r="O994" s="247">
        <v>0</v>
      </c>
      <c r="P994" s="247">
        <v>0</v>
      </c>
      <c r="Q994" s="247">
        <v>0</v>
      </c>
      <c r="R994" s="247">
        <v>0</v>
      </c>
      <c r="S994" s="247">
        <v>0</v>
      </c>
      <c r="T994" s="247">
        <v>0</v>
      </c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50"/>
      <c r="AF994" s="250"/>
      <c r="AG994" s="250"/>
      <c r="AH994" s="250"/>
      <c r="AI994" s="250"/>
      <c r="AJ994" s="250"/>
      <c r="AK994" s="250"/>
      <c r="AL994" s="250"/>
      <c r="AM994" s="250"/>
      <c r="AN994" s="250"/>
      <c r="AO994" s="250"/>
      <c r="AP994" s="250"/>
      <c r="AQ994" s="250"/>
    </row>
    <row r="995" spans="1:43" ht="24.75" customHeight="1" x14ac:dyDescent="0.25">
      <c r="A995" s="245">
        <v>2</v>
      </c>
      <c r="B995" s="246" t="s">
        <v>907</v>
      </c>
      <c r="C995" s="247">
        <f t="shared" si="201"/>
        <v>1319039.26</v>
      </c>
      <c r="D995" s="247">
        <f t="shared" si="202"/>
        <v>1319039.26</v>
      </c>
      <c r="E995" s="247">
        <v>1319039.26</v>
      </c>
      <c r="F995" s="247">
        <v>0</v>
      </c>
      <c r="G995" s="247">
        <v>0</v>
      </c>
      <c r="H995" s="247">
        <v>0</v>
      </c>
      <c r="I995" s="247">
        <v>0</v>
      </c>
      <c r="J995" s="249">
        <v>0</v>
      </c>
      <c r="K995" s="247">
        <v>0</v>
      </c>
      <c r="L995" s="247">
        <v>0</v>
      </c>
      <c r="M995" s="247">
        <v>0</v>
      </c>
      <c r="N995" s="247">
        <v>0</v>
      </c>
      <c r="O995" s="247">
        <v>0</v>
      </c>
      <c r="P995" s="247">
        <v>0</v>
      </c>
      <c r="Q995" s="247">
        <v>0</v>
      </c>
      <c r="R995" s="247">
        <v>0</v>
      </c>
      <c r="S995" s="247">
        <v>0</v>
      </c>
      <c r="T995" s="247">
        <v>0</v>
      </c>
      <c r="U995" s="250"/>
      <c r="V995" s="250"/>
      <c r="W995" s="250"/>
      <c r="X995" s="250"/>
      <c r="Y995" s="250"/>
      <c r="Z995" s="250"/>
      <c r="AA995" s="250"/>
      <c r="AB995" s="250"/>
      <c r="AC995" s="250"/>
      <c r="AD995" s="250"/>
      <c r="AE995" s="250"/>
      <c r="AF995" s="250"/>
      <c r="AG995" s="250"/>
      <c r="AH995" s="250"/>
      <c r="AI995" s="250"/>
      <c r="AJ995" s="250"/>
      <c r="AK995" s="250"/>
      <c r="AL995" s="250"/>
      <c r="AM995" s="250"/>
      <c r="AN995" s="250"/>
      <c r="AO995" s="250"/>
      <c r="AP995" s="250"/>
      <c r="AQ995" s="250"/>
    </row>
    <row r="996" spans="1:43" ht="24.75" customHeight="1" x14ac:dyDescent="0.25">
      <c r="A996" s="245">
        <v>3</v>
      </c>
      <c r="B996" s="246" t="s">
        <v>908</v>
      </c>
      <c r="C996" s="247">
        <f t="shared" si="201"/>
        <v>3482364</v>
      </c>
      <c r="D996" s="247">
        <f t="shared" si="202"/>
        <v>3482364</v>
      </c>
      <c r="E996" s="247">
        <v>0</v>
      </c>
      <c r="F996" s="247">
        <v>3184800</v>
      </c>
      <c r="G996" s="247">
        <v>0</v>
      </c>
      <c r="H996" s="247">
        <v>297564</v>
      </c>
      <c r="I996" s="247">
        <v>0</v>
      </c>
      <c r="J996" s="249">
        <v>0</v>
      </c>
      <c r="K996" s="247">
        <v>0</v>
      </c>
      <c r="L996" s="247">
        <v>0</v>
      </c>
      <c r="M996" s="247">
        <v>0</v>
      </c>
      <c r="N996" s="247">
        <v>0</v>
      </c>
      <c r="O996" s="247">
        <v>0</v>
      </c>
      <c r="P996" s="247">
        <v>0</v>
      </c>
      <c r="Q996" s="247">
        <v>0</v>
      </c>
      <c r="R996" s="247">
        <v>0</v>
      </c>
      <c r="S996" s="247">
        <v>0</v>
      </c>
      <c r="T996" s="247">
        <v>0</v>
      </c>
      <c r="U996" s="250"/>
      <c r="V996" s="250"/>
      <c r="W996" s="250"/>
      <c r="X996" s="250"/>
      <c r="Y996" s="250"/>
      <c r="Z996" s="250"/>
      <c r="AA996" s="250"/>
      <c r="AB996" s="250"/>
      <c r="AC996" s="250"/>
      <c r="AD996" s="250"/>
      <c r="AE996" s="250"/>
      <c r="AF996" s="250"/>
      <c r="AG996" s="250"/>
      <c r="AH996" s="250"/>
      <c r="AI996" s="250"/>
      <c r="AJ996" s="250"/>
      <c r="AK996" s="250"/>
      <c r="AL996" s="250"/>
      <c r="AM996" s="250"/>
      <c r="AN996" s="250"/>
      <c r="AO996" s="250"/>
      <c r="AP996" s="250"/>
      <c r="AQ996" s="250"/>
    </row>
    <row r="997" spans="1:43" ht="24.75" customHeight="1" x14ac:dyDescent="0.25">
      <c r="A997" s="245">
        <v>4</v>
      </c>
      <c r="B997" s="246" t="s">
        <v>910</v>
      </c>
      <c r="C997" s="247">
        <f t="shared" si="201"/>
        <v>6730819.1799999997</v>
      </c>
      <c r="D997" s="247">
        <f t="shared" si="202"/>
        <v>0</v>
      </c>
      <c r="E997" s="247">
        <v>0</v>
      </c>
      <c r="F997" s="247">
        <v>0</v>
      </c>
      <c r="G997" s="247">
        <v>0</v>
      </c>
      <c r="H997" s="247">
        <v>0</v>
      </c>
      <c r="I997" s="247">
        <v>0</v>
      </c>
      <c r="J997" s="249">
        <v>0</v>
      </c>
      <c r="K997" s="247">
        <v>0</v>
      </c>
      <c r="L997" s="247">
        <v>0</v>
      </c>
      <c r="M997" s="247">
        <v>0</v>
      </c>
      <c r="N997" s="247">
        <v>0</v>
      </c>
      <c r="O997" s="247">
        <v>0</v>
      </c>
      <c r="P997" s="247">
        <v>0</v>
      </c>
      <c r="Q997" s="247">
        <v>0</v>
      </c>
      <c r="R997" s="247">
        <v>0</v>
      </c>
      <c r="S997" s="247">
        <v>6730819.1799999997</v>
      </c>
      <c r="T997" s="247">
        <v>0</v>
      </c>
      <c r="U997" s="250"/>
      <c r="V997" s="250"/>
      <c r="W997" s="250"/>
      <c r="X997" s="250"/>
      <c r="Y997" s="250"/>
      <c r="Z997" s="250"/>
      <c r="AA997" s="250"/>
      <c r="AB997" s="250"/>
      <c r="AC997" s="250"/>
      <c r="AD997" s="250"/>
      <c r="AE997" s="250"/>
      <c r="AF997" s="250"/>
      <c r="AG997" s="250"/>
      <c r="AH997" s="250"/>
      <c r="AI997" s="250"/>
      <c r="AJ997" s="250"/>
      <c r="AK997" s="250"/>
      <c r="AL997" s="250"/>
      <c r="AM997" s="250"/>
      <c r="AN997" s="250"/>
      <c r="AO997" s="250"/>
      <c r="AP997" s="250"/>
      <c r="AQ997" s="250"/>
    </row>
    <row r="998" spans="1:43" ht="24.75" customHeight="1" x14ac:dyDescent="0.25">
      <c r="A998" s="245">
        <v>5</v>
      </c>
      <c r="B998" s="246" t="s">
        <v>1543</v>
      </c>
      <c r="C998" s="247">
        <f t="shared" si="201"/>
        <v>300977.71999999997</v>
      </c>
      <c r="D998" s="247">
        <f t="shared" si="202"/>
        <v>0</v>
      </c>
      <c r="E998" s="247">
        <v>0</v>
      </c>
      <c r="F998" s="247">
        <v>0</v>
      </c>
      <c r="G998" s="247">
        <v>0</v>
      </c>
      <c r="H998" s="247">
        <v>0</v>
      </c>
      <c r="I998" s="247">
        <v>0</v>
      </c>
      <c r="J998" s="249">
        <v>0</v>
      </c>
      <c r="K998" s="247">
        <v>0</v>
      </c>
      <c r="L998" s="247">
        <v>0</v>
      </c>
      <c r="M998" s="247">
        <v>0</v>
      </c>
      <c r="N998" s="247">
        <v>0</v>
      </c>
      <c r="O998" s="247">
        <v>0</v>
      </c>
      <c r="P998" s="247">
        <v>300977.71999999997</v>
      </c>
      <c r="Q998" s="247">
        <v>0</v>
      </c>
      <c r="R998" s="247">
        <v>0</v>
      </c>
      <c r="S998" s="247">
        <v>0</v>
      </c>
      <c r="T998" s="247">
        <v>0</v>
      </c>
      <c r="U998" s="250"/>
      <c r="V998" s="250"/>
      <c r="W998" s="250"/>
      <c r="X998" s="250"/>
      <c r="Y998" s="250"/>
      <c r="Z998" s="250"/>
      <c r="AA998" s="250"/>
      <c r="AB998" s="250"/>
      <c r="AC998" s="250"/>
      <c r="AD998" s="250"/>
      <c r="AE998" s="250"/>
      <c r="AF998" s="250"/>
      <c r="AG998" s="250"/>
      <c r="AH998" s="250"/>
      <c r="AI998" s="250"/>
      <c r="AJ998" s="250"/>
      <c r="AK998" s="250"/>
      <c r="AL998" s="250"/>
      <c r="AM998" s="250"/>
      <c r="AN998" s="250"/>
      <c r="AO998" s="250"/>
      <c r="AP998" s="250"/>
      <c r="AQ998" s="250"/>
    </row>
    <row r="999" spans="1:43" ht="24.75" customHeight="1" x14ac:dyDescent="0.25">
      <c r="A999" s="245">
        <v>6</v>
      </c>
      <c r="B999" s="246" t="s">
        <v>772</v>
      </c>
      <c r="C999" s="247">
        <f t="shared" si="201"/>
        <v>1431542.22</v>
      </c>
      <c r="D999" s="247">
        <f t="shared" si="202"/>
        <v>1431542.22</v>
      </c>
      <c r="E999" s="247">
        <v>341997.42</v>
      </c>
      <c r="F999" s="247">
        <v>977324.4</v>
      </c>
      <c r="G999" s="247">
        <v>0</v>
      </c>
      <c r="H999" s="247">
        <v>112220.4</v>
      </c>
      <c r="I999" s="247">
        <v>0</v>
      </c>
      <c r="J999" s="249">
        <v>0</v>
      </c>
      <c r="K999" s="247">
        <v>0</v>
      </c>
      <c r="L999" s="247">
        <v>0</v>
      </c>
      <c r="M999" s="247">
        <v>0</v>
      </c>
      <c r="N999" s="247">
        <v>0</v>
      </c>
      <c r="O999" s="247">
        <v>0</v>
      </c>
      <c r="P999" s="247">
        <v>0</v>
      </c>
      <c r="Q999" s="247">
        <v>0</v>
      </c>
      <c r="R999" s="247">
        <v>0</v>
      </c>
      <c r="S999" s="247">
        <v>0</v>
      </c>
      <c r="T999" s="247">
        <v>0</v>
      </c>
      <c r="U999" s="250"/>
      <c r="V999" s="250"/>
      <c r="W999" s="250"/>
      <c r="X999" s="250"/>
      <c r="Y999" s="250"/>
      <c r="Z999" s="250"/>
      <c r="AA999" s="250"/>
      <c r="AB999" s="250"/>
      <c r="AC999" s="250"/>
      <c r="AD999" s="250"/>
      <c r="AE999" s="250"/>
      <c r="AF999" s="250"/>
      <c r="AG999" s="250"/>
      <c r="AH999" s="250"/>
      <c r="AI999" s="250"/>
      <c r="AJ999" s="250"/>
      <c r="AK999" s="250"/>
      <c r="AL999" s="250"/>
      <c r="AM999" s="250"/>
      <c r="AN999" s="250"/>
      <c r="AO999" s="250"/>
      <c r="AP999" s="250"/>
      <c r="AQ999" s="250"/>
    </row>
    <row r="1000" spans="1:43" ht="24.75" customHeight="1" x14ac:dyDescent="0.25">
      <c r="A1000" s="245">
        <v>7</v>
      </c>
      <c r="B1000" s="246" t="s">
        <v>778</v>
      </c>
      <c r="C1000" s="247">
        <f t="shared" si="201"/>
        <v>1568073.6</v>
      </c>
      <c r="D1000" s="247">
        <f t="shared" si="202"/>
        <v>1568073.6</v>
      </c>
      <c r="E1000" s="247">
        <v>0</v>
      </c>
      <c r="F1000" s="247">
        <v>1568073.6</v>
      </c>
      <c r="G1000" s="247">
        <v>0</v>
      </c>
      <c r="H1000" s="247">
        <v>0</v>
      </c>
      <c r="I1000" s="247">
        <v>0</v>
      </c>
      <c r="J1000" s="249">
        <v>0</v>
      </c>
      <c r="K1000" s="247">
        <v>0</v>
      </c>
      <c r="L1000" s="247">
        <v>0</v>
      </c>
      <c r="M1000" s="247">
        <v>0</v>
      </c>
      <c r="N1000" s="247">
        <v>0</v>
      </c>
      <c r="O1000" s="247">
        <v>0</v>
      </c>
      <c r="P1000" s="247">
        <v>0</v>
      </c>
      <c r="Q1000" s="247">
        <v>0</v>
      </c>
      <c r="R1000" s="247">
        <v>0</v>
      </c>
      <c r="S1000" s="247">
        <v>0</v>
      </c>
      <c r="T1000" s="247">
        <v>0</v>
      </c>
      <c r="U1000" s="250"/>
      <c r="V1000" s="250"/>
      <c r="W1000" s="250"/>
      <c r="X1000" s="250"/>
      <c r="Y1000" s="250"/>
      <c r="Z1000" s="250"/>
      <c r="AA1000" s="250"/>
      <c r="AB1000" s="250"/>
      <c r="AC1000" s="250"/>
      <c r="AD1000" s="250"/>
      <c r="AE1000" s="250"/>
      <c r="AF1000" s="250"/>
      <c r="AG1000" s="250"/>
      <c r="AH1000" s="250"/>
      <c r="AI1000" s="250"/>
      <c r="AJ1000" s="250"/>
      <c r="AK1000" s="250"/>
      <c r="AL1000" s="250"/>
      <c r="AM1000" s="250"/>
      <c r="AN1000" s="250"/>
      <c r="AO1000" s="250"/>
      <c r="AP1000" s="250"/>
      <c r="AQ1000" s="250"/>
    </row>
    <row r="1001" spans="1:43" ht="24.75" customHeight="1" x14ac:dyDescent="0.25">
      <c r="A1001" s="245">
        <v>8</v>
      </c>
      <c r="B1001" s="246" t="s">
        <v>779</v>
      </c>
      <c r="C1001" s="247">
        <f t="shared" si="201"/>
        <v>4087674.08</v>
      </c>
      <c r="D1001" s="247">
        <f t="shared" si="202"/>
        <v>0</v>
      </c>
      <c r="E1001" s="247">
        <v>0</v>
      </c>
      <c r="F1001" s="247">
        <v>0</v>
      </c>
      <c r="G1001" s="247">
        <v>0</v>
      </c>
      <c r="H1001" s="247">
        <v>0</v>
      </c>
      <c r="I1001" s="247">
        <v>0</v>
      </c>
      <c r="J1001" s="249">
        <v>0</v>
      </c>
      <c r="K1001" s="247">
        <v>0</v>
      </c>
      <c r="L1001" s="247">
        <v>4087674.08</v>
      </c>
      <c r="M1001" s="247">
        <v>0</v>
      </c>
      <c r="N1001" s="247">
        <v>0</v>
      </c>
      <c r="O1001" s="247">
        <v>0</v>
      </c>
      <c r="P1001" s="247">
        <v>0</v>
      </c>
      <c r="Q1001" s="247">
        <v>0</v>
      </c>
      <c r="R1001" s="247">
        <v>0</v>
      </c>
      <c r="S1001" s="247">
        <v>0</v>
      </c>
      <c r="T1001" s="247">
        <v>0</v>
      </c>
      <c r="U1001" s="250"/>
      <c r="V1001" s="250"/>
      <c r="W1001" s="250"/>
      <c r="X1001" s="250"/>
      <c r="Y1001" s="250"/>
      <c r="Z1001" s="250"/>
      <c r="AA1001" s="250"/>
      <c r="AB1001" s="250"/>
      <c r="AC1001" s="250"/>
      <c r="AD1001" s="250"/>
      <c r="AE1001" s="250"/>
      <c r="AF1001" s="250"/>
      <c r="AG1001" s="250"/>
      <c r="AH1001" s="250"/>
      <c r="AI1001" s="250"/>
      <c r="AJ1001" s="250"/>
      <c r="AK1001" s="250"/>
      <c r="AL1001" s="250"/>
      <c r="AM1001" s="250"/>
      <c r="AN1001" s="250"/>
      <c r="AO1001" s="250"/>
      <c r="AP1001" s="250"/>
      <c r="AQ1001" s="250"/>
    </row>
    <row r="1002" spans="1:43" ht="24.75" customHeight="1" x14ac:dyDescent="0.25">
      <c r="A1002" s="245">
        <v>9</v>
      </c>
      <c r="B1002" s="246" t="s">
        <v>912</v>
      </c>
      <c r="C1002" s="247">
        <f t="shared" si="201"/>
        <v>2308115.6</v>
      </c>
      <c r="D1002" s="247">
        <f t="shared" si="202"/>
        <v>2308115.6</v>
      </c>
      <c r="E1002" s="247">
        <v>2308115.6</v>
      </c>
      <c r="F1002" s="247">
        <v>0</v>
      </c>
      <c r="G1002" s="247">
        <v>0</v>
      </c>
      <c r="H1002" s="247">
        <v>0</v>
      </c>
      <c r="I1002" s="247">
        <v>0</v>
      </c>
      <c r="J1002" s="249">
        <v>0</v>
      </c>
      <c r="K1002" s="247">
        <v>0</v>
      </c>
      <c r="L1002" s="247">
        <v>0</v>
      </c>
      <c r="M1002" s="247">
        <v>0</v>
      </c>
      <c r="N1002" s="247">
        <v>0</v>
      </c>
      <c r="O1002" s="247">
        <v>0</v>
      </c>
      <c r="P1002" s="247">
        <v>0</v>
      </c>
      <c r="Q1002" s="247">
        <v>0</v>
      </c>
      <c r="R1002" s="247">
        <v>0</v>
      </c>
      <c r="S1002" s="247">
        <v>0</v>
      </c>
      <c r="T1002" s="247">
        <v>0</v>
      </c>
      <c r="U1002" s="250"/>
      <c r="V1002" s="250"/>
      <c r="W1002" s="250"/>
      <c r="X1002" s="250"/>
      <c r="Y1002" s="250"/>
      <c r="Z1002" s="250"/>
      <c r="AA1002" s="250"/>
      <c r="AB1002" s="250"/>
      <c r="AC1002" s="250"/>
      <c r="AD1002" s="250"/>
      <c r="AE1002" s="250"/>
      <c r="AF1002" s="250"/>
      <c r="AG1002" s="250"/>
      <c r="AH1002" s="250"/>
      <c r="AI1002" s="250"/>
      <c r="AJ1002" s="250"/>
      <c r="AK1002" s="250"/>
      <c r="AL1002" s="250"/>
      <c r="AM1002" s="250"/>
      <c r="AN1002" s="250"/>
      <c r="AO1002" s="250"/>
      <c r="AP1002" s="250"/>
      <c r="AQ1002" s="250"/>
    </row>
    <row r="1003" spans="1:43" ht="24.75" customHeight="1" x14ac:dyDescent="0.25">
      <c r="A1003" s="245">
        <v>10</v>
      </c>
      <c r="B1003" s="246" t="s">
        <v>1544</v>
      </c>
      <c r="C1003" s="247">
        <f t="shared" si="201"/>
        <v>3653035.04</v>
      </c>
      <c r="D1003" s="247">
        <f t="shared" si="202"/>
        <v>0</v>
      </c>
      <c r="E1003" s="247">
        <v>0</v>
      </c>
      <c r="F1003" s="247">
        <v>0</v>
      </c>
      <c r="G1003" s="247">
        <v>0</v>
      </c>
      <c r="H1003" s="247">
        <v>0</v>
      </c>
      <c r="I1003" s="247">
        <v>0</v>
      </c>
      <c r="J1003" s="249">
        <v>0</v>
      </c>
      <c r="K1003" s="247">
        <v>0</v>
      </c>
      <c r="L1003" s="247">
        <v>3472370.1</v>
      </c>
      <c r="M1003" s="247">
        <v>0</v>
      </c>
      <c r="N1003" s="247">
        <v>0</v>
      </c>
      <c r="O1003" s="247">
        <v>0</v>
      </c>
      <c r="P1003" s="247">
        <v>180664.94</v>
      </c>
      <c r="Q1003" s="247">
        <v>0</v>
      </c>
      <c r="R1003" s="247">
        <v>0</v>
      </c>
      <c r="S1003" s="247">
        <v>0</v>
      </c>
      <c r="T1003" s="247">
        <v>0</v>
      </c>
      <c r="U1003" s="250"/>
      <c r="V1003" s="250"/>
      <c r="W1003" s="250"/>
      <c r="X1003" s="250"/>
      <c r="Y1003" s="250"/>
      <c r="Z1003" s="250"/>
      <c r="AA1003" s="250"/>
      <c r="AB1003" s="250"/>
      <c r="AC1003" s="250"/>
      <c r="AD1003" s="250"/>
      <c r="AE1003" s="250"/>
      <c r="AF1003" s="250"/>
      <c r="AG1003" s="250"/>
      <c r="AH1003" s="250"/>
      <c r="AI1003" s="250"/>
      <c r="AJ1003" s="250"/>
      <c r="AK1003" s="250"/>
      <c r="AL1003" s="250"/>
      <c r="AM1003" s="250"/>
      <c r="AN1003" s="250"/>
      <c r="AO1003" s="250"/>
      <c r="AP1003" s="250"/>
      <c r="AQ1003" s="250"/>
    </row>
    <row r="1004" spans="1:43" s="40" customFormat="1" ht="27" customHeight="1" x14ac:dyDescent="0.25">
      <c r="A1004" s="344" t="s">
        <v>255</v>
      </c>
      <c r="B1004" s="344"/>
      <c r="C1004" s="242">
        <f t="shared" ref="C1004:T1004" si="203">C1005</f>
        <v>855910.65</v>
      </c>
      <c r="D1004" s="242">
        <f t="shared" si="203"/>
        <v>855910.65</v>
      </c>
      <c r="E1004" s="242">
        <f t="shared" si="203"/>
        <v>374105.27</v>
      </c>
      <c r="F1004" s="242">
        <f t="shared" si="203"/>
        <v>0</v>
      </c>
      <c r="G1004" s="242">
        <f t="shared" si="203"/>
        <v>0</v>
      </c>
      <c r="H1004" s="242">
        <f t="shared" si="203"/>
        <v>247807.54</v>
      </c>
      <c r="I1004" s="242">
        <f t="shared" si="203"/>
        <v>233997.84</v>
      </c>
      <c r="J1004" s="243">
        <f t="shared" si="203"/>
        <v>0</v>
      </c>
      <c r="K1004" s="242">
        <f t="shared" si="203"/>
        <v>0</v>
      </c>
      <c r="L1004" s="242">
        <f t="shared" si="203"/>
        <v>0</v>
      </c>
      <c r="M1004" s="242">
        <f t="shared" si="203"/>
        <v>0</v>
      </c>
      <c r="N1004" s="242">
        <f t="shared" si="203"/>
        <v>0</v>
      </c>
      <c r="O1004" s="242">
        <f t="shared" si="203"/>
        <v>0</v>
      </c>
      <c r="P1004" s="242">
        <f t="shared" si="203"/>
        <v>0</v>
      </c>
      <c r="Q1004" s="242">
        <f t="shared" si="203"/>
        <v>0</v>
      </c>
      <c r="R1004" s="242">
        <f t="shared" si="203"/>
        <v>0</v>
      </c>
      <c r="S1004" s="242">
        <f t="shared" si="203"/>
        <v>0</v>
      </c>
      <c r="T1004" s="242">
        <f t="shared" si="203"/>
        <v>0</v>
      </c>
      <c r="U1004" s="244"/>
      <c r="V1004" s="244"/>
      <c r="W1004" s="244"/>
      <c r="X1004" s="244"/>
      <c r="Y1004" s="244"/>
      <c r="Z1004" s="244"/>
      <c r="AA1004" s="244"/>
      <c r="AB1004" s="244"/>
      <c r="AC1004" s="244"/>
      <c r="AD1004" s="244"/>
      <c r="AE1004" s="244"/>
      <c r="AF1004" s="244"/>
      <c r="AG1004" s="244"/>
      <c r="AH1004" s="244"/>
      <c r="AI1004" s="244"/>
      <c r="AJ1004" s="244"/>
      <c r="AK1004" s="244"/>
      <c r="AL1004" s="244"/>
      <c r="AM1004" s="244"/>
      <c r="AN1004" s="244"/>
      <c r="AO1004" s="244"/>
      <c r="AP1004" s="244"/>
      <c r="AQ1004" s="244"/>
    </row>
    <row r="1005" spans="1:43" s="48" customFormat="1" ht="21.75" customHeight="1" x14ac:dyDescent="0.25">
      <c r="A1005" s="245">
        <v>1</v>
      </c>
      <c r="B1005" s="246" t="s">
        <v>914</v>
      </c>
      <c r="C1005" s="247">
        <f t="shared" si="195"/>
        <v>855910.65</v>
      </c>
      <c r="D1005" s="247">
        <f t="shared" si="186"/>
        <v>855910.65</v>
      </c>
      <c r="E1005" s="247">
        <v>374105.27</v>
      </c>
      <c r="F1005" s="247">
        <v>0</v>
      </c>
      <c r="G1005" s="247">
        <v>0</v>
      </c>
      <c r="H1005" s="247">
        <v>247807.54</v>
      </c>
      <c r="I1005" s="247">
        <v>233997.84</v>
      </c>
      <c r="J1005" s="249">
        <v>0</v>
      </c>
      <c r="K1005" s="247">
        <v>0</v>
      </c>
      <c r="L1005" s="247">
        <v>0</v>
      </c>
      <c r="M1005" s="247">
        <v>0</v>
      </c>
      <c r="N1005" s="247">
        <v>0</v>
      </c>
      <c r="O1005" s="247">
        <v>0</v>
      </c>
      <c r="P1005" s="247">
        <v>0</v>
      </c>
      <c r="Q1005" s="247">
        <v>0</v>
      </c>
      <c r="R1005" s="247">
        <v>0</v>
      </c>
      <c r="S1005" s="247">
        <v>0</v>
      </c>
      <c r="T1005" s="247">
        <v>0</v>
      </c>
      <c r="U1005" s="250"/>
      <c r="V1005" s="250"/>
      <c r="W1005" s="250"/>
      <c r="X1005" s="250"/>
      <c r="Y1005" s="250"/>
      <c r="Z1005" s="250"/>
      <c r="AA1005" s="250"/>
      <c r="AB1005" s="250"/>
      <c r="AC1005" s="250"/>
      <c r="AD1005" s="250"/>
      <c r="AE1005" s="250"/>
      <c r="AF1005" s="250"/>
      <c r="AG1005" s="250"/>
      <c r="AH1005" s="250"/>
      <c r="AI1005" s="250"/>
      <c r="AJ1005" s="250"/>
      <c r="AK1005" s="250"/>
      <c r="AL1005" s="250"/>
      <c r="AM1005" s="250"/>
      <c r="AN1005" s="250"/>
      <c r="AO1005" s="250"/>
      <c r="AP1005" s="250"/>
      <c r="AQ1005" s="250"/>
    </row>
    <row r="1006" spans="1:43" s="40" customFormat="1" ht="31.5" customHeight="1" x14ac:dyDescent="0.25">
      <c r="A1006" s="344" t="s">
        <v>915</v>
      </c>
      <c r="B1006" s="344"/>
      <c r="C1006" s="242">
        <f t="shared" ref="C1006:T1006" si="204">SUM(C1007:C1008)</f>
        <v>1370946.17</v>
      </c>
      <c r="D1006" s="242">
        <f t="shared" si="204"/>
        <v>79224.17</v>
      </c>
      <c r="E1006" s="242">
        <f t="shared" si="204"/>
        <v>0</v>
      </c>
      <c r="F1006" s="242">
        <f t="shared" si="204"/>
        <v>0</v>
      </c>
      <c r="G1006" s="242">
        <f t="shared" si="204"/>
        <v>0</v>
      </c>
      <c r="H1006" s="242">
        <f t="shared" si="204"/>
        <v>79224.17</v>
      </c>
      <c r="I1006" s="242">
        <f t="shared" si="204"/>
        <v>0</v>
      </c>
      <c r="J1006" s="243">
        <f t="shared" si="204"/>
        <v>0</v>
      </c>
      <c r="K1006" s="242">
        <f t="shared" si="204"/>
        <v>0</v>
      </c>
      <c r="L1006" s="242">
        <f t="shared" si="204"/>
        <v>0</v>
      </c>
      <c r="M1006" s="242">
        <f t="shared" si="204"/>
        <v>0</v>
      </c>
      <c r="N1006" s="242">
        <f t="shared" si="204"/>
        <v>1291722</v>
      </c>
      <c r="O1006" s="242">
        <f t="shared" si="204"/>
        <v>0</v>
      </c>
      <c r="P1006" s="242">
        <f t="shared" si="204"/>
        <v>0</v>
      </c>
      <c r="Q1006" s="242">
        <f t="shared" si="204"/>
        <v>0</v>
      </c>
      <c r="R1006" s="242">
        <f t="shared" si="204"/>
        <v>0</v>
      </c>
      <c r="S1006" s="242">
        <f t="shared" si="204"/>
        <v>0</v>
      </c>
      <c r="T1006" s="242">
        <f t="shared" si="204"/>
        <v>0</v>
      </c>
      <c r="U1006" s="244"/>
      <c r="V1006" s="244"/>
      <c r="W1006" s="244"/>
      <c r="X1006" s="244"/>
      <c r="Y1006" s="244"/>
      <c r="Z1006" s="244"/>
      <c r="AA1006" s="244"/>
      <c r="AB1006" s="244"/>
      <c r="AC1006" s="244"/>
      <c r="AD1006" s="244"/>
      <c r="AE1006" s="244"/>
      <c r="AF1006" s="244"/>
      <c r="AG1006" s="244"/>
      <c r="AH1006" s="244"/>
      <c r="AI1006" s="244"/>
      <c r="AJ1006" s="244"/>
      <c r="AK1006" s="244"/>
      <c r="AL1006" s="244"/>
      <c r="AM1006" s="244"/>
      <c r="AN1006" s="244"/>
      <c r="AO1006" s="244"/>
      <c r="AP1006" s="244"/>
      <c r="AQ1006" s="244"/>
    </row>
    <row r="1007" spans="1:43" s="48" customFormat="1" ht="24" customHeight="1" x14ac:dyDescent="0.25">
      <c r="A1007" s="245">
        <v>1</v>
      </c>
      <c r="B1007" s="246" t="s">
        <v>383</v>
      </c>
      <c r="C1007" s="247">
        <f t="shared" ref="C1007:C1008" si="205">D1007+K1007+L1007+M1007+N1007+O1007+P1007+Q1007+R1007+S1007+T1007</f>
        <v>79224.17</v>
      </c>
      <c r="D1007" s="247">
        <f t="shared" ref="D1007:D1008" si="206">SUM(E1007:I1007)</f>
        <v>79224.17</v>
      </c>
      <c r="E1007" s="247">
        <v>0</v>
      </c>
      <c r="F1007" s="247">
        <v>0</v>
      </c>
      <c r="G1007" s="247">
        <v>0</v>
      </c>
      <c r="H1007" s="247">
        <v>79224.17</v>
      </c>
      <c r="I1007" s="247">
        <v>0</v>
      </c>
      <c r="J1007" s="249">
        <v>0</v>
      </c>
      <c r="K1007" s="247">
        <v>0</v>
      </c>
      <c r="L1007" s="247">
        <v>0</v>
      </c>
      <c r="M1007" s="247">
        <v>0</v>
      </c>
      <c r="N1007" s="247">
        <v>0</v>
      </c>
      <c r="O1007" s="247">
        <v>0</v>
      </c>
      <c r="P1007" s="247">
        <v>0</v>
      </c>
      <c r="Q1007" s="247">
        <v>0</v>
      </c>
      <c r="R1007" s="247">
        <v>0</v>
      </c>
      <c r="S1007" s="247">
        <v>0</v>
      </c>
      <c r="T1007" s="247">
        <v>0</v>
      </c>
      <c r="U1007" s="250"/>
      <c r="V1007" s="250"/>
      <c r="W1007" s="250"/>
      <c r="X1007" s="250"/>
      <c r="Y1007" s="250"/>
      <c r="Z1007" s="250"/>
      <c r="AA1007" s="250"/>
      <c r="AB1007" s="250"/>
      <c r="AC1007" s="250"/>
      <c r="AD1007" s="250"/>
      <c r="AE1007" s="250"/>
      <c r="AF1007" s="250"/>
      <c r="AG1007" s="250"/>
      <c r="AH1007" s="250"/>
      <c r="AI1007" s="250"/>
      <c r="AJ1007" s="250"/>
      <c r="AK1007" s="250"/>
      <c r="AL1007" s="250"/>
      <c r="AM1007" s="250"/>
      <c r="AN1007" s="250"/>
      <c r="AO1007" s="250"/>
      <c r="AP1007" s="250"/>
      <c r="AQ1007" s="250"/>
    </row>
    <row r="1008" spans="1:43" s="48" customFormat="1" ht="24" customHeight="1" x14ac:dyDescent="0.25">
      <c r="A1008" s="245">
        <v>2</v>
      </c>
      <c r="B1008" s="246" t="s">
        <v>916</v>
      </c>
      <c r="C1008" s="247">
        <f t="shared" si="205"/>
        <v>1291722</v>
      </c>
      <c r="D1008" s="247">
        <f t="shared" si="206"/>
        <v>0</v>
      </c>
      <c r="E1008" s="247">
        <v>0</v>
      </c>
      <c r="F1008" s="247">
        <v>0</v>
      </c>
      <c r="G1008" s="247">
        <v>0</v>
      </c>
      <c r="H1008" s="247">
        <v>0</v>
      </c>
      <c r="I1008" s="247">
        <v>0</v>
      </c>
      <c r="J1008" s="249">
        <v>0</v>
      </c>
      <c r="K1008" s="247">
        <v>0</v>
      </c>
      <c r="L1008" s="247">
        <v>0</v>
      </c>
      <c r="M1008" s="247">
        <v>0</v>
      </c>
      <c r="N1008" s="247">
        <v>1291722</v>
      </c>
      <c r="O1008" s="247">
        <v>0</v>
      </c>
      <c r="P1008" s="247">
        <v>0</v>
      </c>
      <c r="Q1008" s="247">
        <v>0</v>
      </c>
      <c r="R1008" s="247">
        <v>0</v>
      </c>
      <c r="S1008" s="247">
        <v>0</v>
      </c>
      <c r="T1008" s="247">
        <v>0</v>
      </c>
      <c r="U1008" s="250"/>
      <c r="V1008" s="250"/>
      <c r="W1008" s="250"/>
      <c r="X1008" s="250"/>
      <c r="Y1008" s="250"/>
      <c r="Z1008" s="250"/>
      <c r="AA1008" s="250"/>
      <c r="AB1008" s="250"/>
      <c r="AC1008" s="250"/>
      <c r="AD1008" s="250"/>
      <c r="AE1008" s="250"/>
      <c r="AF1008" s="250"/>
      <c r="AG1008" s="250"/>
      <c r="AH1008" s="250"/>
      <c r="AI1008" s="250"/>
      <c r="AJ1008" s="250"/>
      <c r="AK1008" s="250"/>
      <c r="AL1008" s="250"/>
      <c r="AM1008" s="250"/>
      <c r="AN1008" s="250"/>
      <c r="AO1008" s="250"/>
      <c r="AP1008" s="250"/>
      <c r="AQ1008" s="250"/>
    </row>
    <row r="1009" spans="1:43" s="40" customFormat="1" ht="23.25" customHeight="1" x14ac:dyDescent="0.25">
      <c r="A1009" s="344" t="s">
        <v>302</v>
      </c>
      <c r="B1009" s="344"/>
      <c r="C1009" s="242">
        <f t="shared" ref="C1009:T1009" si="207">SUM(C1010:C1017)</f>
        <v>45320651.200000003</v>
      </c>
      <c r="D1009" s="242">
        <f t="shared" si="207"/>
        <v>14162887.9</v>
      </c>
      <c r="E1009" s="242">
        <f t="shared" si="207"/>
        <v>1256404.8999999999</v>
      </c>
      <c r="F1009" s="242">
        <f t="shared" si="207"/>
        <v>7973367.9000000004</v>
      </c>
      <c r="G1009" s="242">
        <f t="shared" si="207"/>
        <v>2999655.9</v>
      </c>
      <c r="H1009" s="242">
        <f t="shared" si="207"/>
        <v>846500.10000000009</v>
      </c>
      <c r="I1009" s="242">
        <f t="shared" si="207"/>
        <v>1086959.1000000001</v>
      </c>
      <c r="J1009" s="243">
        <f t="shared" si="207"/>
        <v>0</v>
      </c>
      <c r="K1009" s="242">
        <f t="shared" si="207"/>
        <v>0</v>
      </c>
      <c r="L1009" s="242">
        <f t="shared" si="207"/>
        <v>7281073.3899999997</v>
      </c>
      <c r="M1009" s="242">
        <f t="shared" si="207"/>
        <v>0</v>
      </c>
      <c r="N1009" s="242">
        <f t="shared" si="207"/>
        <v>23572443.23</v>
      </c>
      <c r="O1009" s="242">
        <f t="shared" si="207"/>
        <v>0</v>
      </c>
      <c r="P1009" s="242">
        <f t="shared" si="207"/>
        <v>304246.68</v>
      </c>
      <c r="Q1009" s="242">
        <f t="shared" si="207"/>
        <v>0</v>
      </c>
      <c r="R1009" s="242">
        <f t="shared" si="207"/>
        <v>0</v>
      </c>
      <c r="S1009" s="242">
        <f t="shared" si="207"/>
        <v>0</v>
      </c>
      <c r="T1009" s="242">
        <f t="shared" si="207"/>
        <v>0</v>
      </c>
      <c r="U1009" s="244"/>
      <c r="V1009" s="244"/>
      <c r="W1009" s="244"/>
      <c r="X1009" s="244"/>
      <c r="Y1009" s="244"/>
      <c r="Z1009" s="244"/>
      <c r="AA1009" s="244"/>
      <c r="AB1009" s="244"/>
      <c r="AC1009" s="244"/>
      <c r="AD1009" s="244"/>
      <c r="AE1009" s="244"/>
      <c r="AF1009" s="244"/>
      <c r="AG1009" s="244"/>
      <c r="AH1009" s="244"/>
      <c r="AI1009" s="244"/>
      <c r="AJ1009" s="244"/>
      <c r="AK1009" s="244"/>
      <c r="AL1009" s="244"/>
      <c r="AM1009" s="244"/>
      <c r="AN1009" s="244"/>
      <c r="AO1009" s="244"/>
      <c r="AP1009" s="244"/>
      <c r="AQ1009" s="244"/>
    </row>
    <row r="1010" spans="1:43" s="48" customFormat="1" ht="22.5" customHeight="1" x14ac:dyDescent="0.25">
      <c r="A1010" s="245">
        <v>1</v>
      </c>
      <c r="B1010" s="246" t="s">
        <v>707</v>
      </c>
      <c r="C1010" s="247">
        <f t="shared" si="195"/>
        <v>5379588.5599999996</v>
      </c>
      <c r="D1010" s="247">
        <f t="shared" si="186"/>
        <v>0</v>
      </c>
      <c r="E1010" s="247">
        <v>0</v>
      </c>
      <c r="F1010" s="247">
        <v>0</v>
      </c>
      <c r="G1010" s="247">
        <v>0</v>
      </c>
      <c r="H1010" s="247">
        <v>0</v>
      </c>
      <c r="I1010" s="247">
        <v>0</v>
      </c>
      <c r="J1010" s="249">
        <v>0</v>
      </c>
      <c r="K1010" s="247">
        <v>0</v>
      </c>
      <c r="L1010" s="247">
        <v>0</v>
      </c>
      <c r="M1010" s="247">
        <v>0</v>
      </c>
      <c r="N1010" s="247">
        <v>5379588.5599999996</v>
      </c>
      <c r="O1010" s="247">
        <v>0</v>
      </c>
      <c r="P1010" s="247">
        <v>0</v>
      </c>
      <c r="Q1010" s="247">
        <v>0</v>
      </c>
      <c r="R1010" s="247">
        <v>0</v>
      </c>
      <c r="S1010" s="247">
        <v>0</v>
      </c>
      <c r="T1010" s="247">
        <v>0</v>
      </c>
      <c r="U1010" s="250"/>
      <c r="V1010" s="250"/>
      <c r="W1010" s="250"/>
      <c r="X1010" s="250"/>
      <c r="Y1010" s="250"/>
      <c r="Z1010" s="250"/>
      <c r="AA1010" s="250"/>
      <c r="AB1010" s="250"/>
      <c r="AC1010" s="250"/>
      <c r="AD1010" s="250"/>
      <c r="AE1010" s="250"/>
      <c r="AF1010" s="250"/>
      <c r="AG1010" s="250"/>
      <c r="AH1010" s="250"/>
      <c r="AI1010" s="250"/>
      <c r="AJ1010" s="250"/>
      <c r="AK1010" s="250"/>
      <c r="AL1010" s="250"/>
      <c r="AM1010" s="250"/>
      <c r="AN1010" s="250"/>
      <c r="AO1010" s="250"/>
      <c r="AP1010" s="250"/>
      <c r="AQ1010" s="250"/>
    </row>
    <row r="1011" spans="1:43" s="48" customFormat="1" ht="22.5" customHeight="1" x14ac:dyDescent="0.25">
      <c r="A1011" s="245">
        <v>2</v>
      </c>
      <c r="B1011" s="246" t="s">
        <v>1545</v>
      </c>
      <c r="C1011" s="247">
        <f t="shared" si="195"/>
        <v>5164596.58</v>
      </c>
      <c r="D1011" s="247">
        <f t="shared" si="186"/>
        <v>0</v>
      </c>
      <c r="E1011" s="247">
        <v>0</v>
      </c>
      <c r="F1011" s="247">
        <v>0</v>
      </c>
      <c r="G1011" s="247">
        <v>0</v>
      </c>
      <c r="H1011" s="247">
        <v>0</v>
      </c>
      <c r="I1011" s="247">
        <v>0</v>
      </c>
      <c r="J1011" s="249">
        <v>0</v>
      </c>
      <c r="K1011" s="247">
        <v>0</v>
      </c>
      <c r="L1011" s="247">
        <v>0</v>
      </c>
      <c r="M1011" s="247">
        <v>0</v>
      </c>
      <c r="N1011" s="247">
        <v>5164596.58</v>
      </c>
      <c r="O1011" s="247">
        <v>0</v>
      </c>
      <c r="P1011" s="247">
        <v>0</v>
      </c>
      <c r="Q1011" s="247">
        <v>0</v>
      </c>
      <c r="R1011" s="247">
        <v>0</v>
      </c>
      <c r="S1011" s="247">
        <v>0</v>
      </c>
      <c r="T1011" s="247">
        <v>0</v>
      </c>
      <c r="U1011" s="250"/>
      <c r="V1011" s="250"/>
      <c r="W1011" s="250"/>
      <c r="X1011" s="250"/>
      <c r="Y1011" s="250"/>
      <c r="Z1011" s="250"/>
      <c r="AA1011" s="250"/>
      <c r="AB1011" s="250"/>
      <c r="AC1011" s="250"/>
      <c r="AD1011" s="250"/>
      <c r="AE1011" s="250"/>
      <c r="AF1011" s="250"/>
      <c r="AG1011" s="250"/>
      <c r="AH1011" s="250"/>
      <c r="AI1011" s="250"/>
      <c r="AJ1011" s="250"/>
      <c r="AK1011" s="250"/>
      <c r="AL1011" s="250"/>
      <c r="AM1011" s="250"/>
      <c r="AN1011" s="250"/>
      <c r="AO1011" s="250"/>
      <c r="AP1011" s="250"/>
      <c r="AQ1011" s="250"/>
    </row>
    <row r="1012" spans="1:43" s="48" customFormat="1" ht="22.5" customHeight="1" x14ac:dyDescent="0.25">
      <c r="A1012" s="245">
        <v>3</v>
      </c>
      <c r="B1012" s="246" t="s">
        <v>1546</v>
      </c>
      <c r="C1012" s="247">
        <f t="shared" si="195"/>
        <v>1308750.1000000001</v>
      </c>
      <c r="D1012" s="247">
        <f t="shared" si="186"/>
        <v>1308750.1000000001</v>
      </c>
      <c r="E1012" s="247">
        <v>881257.3</v>
      </c>
      <c r="F1012" s="247">
        <v>0</v>
      </c>
      <c r="G1012" s="247">
        <v>0</v>
      </c>
      <c r="H1012" s="247">
        <v>179455.2</v>
      </c>
      <c r="I1012" s="247">
        <v>248037.6</v>
      </c>
      <c r="J1012" s="249">
        <v>0</v>
      </c>
      <c r="K1012" s="247">
        <v>0</v>
      </c>
      <c r="L1012" s="247">
        <v>0</v>
      </c>
      <c r="M1012" s="247">
        <v>0</v>
      </c>
      <c r="N1012" s="247">
        <v>0</v>
      </c>
      <c r="O1012" s="247">
        <v>0</v>
      </c>
      <c r="P1012" s="247">
        <v>0</v>
      </c>
      <c r="Q1012" s="247">
        <v>0</v>
      </c>
      <c r="R1012" s="247">
        <v>0</v>
      </c>
      <c r="S1012" s="247">
        <v>0</v>
      </c>
      <c r="T1012" s="247">
        <v>0</v>
      </c>
      <c r="U1012" s="250"/>
      <c r="V1012" s="250"/>
      <c r="W1012" s="250"/>
      <c r="X1012" s="250"/>
      <c r="Y1012" s="250"/>
      <c r="Z1012" s="250"/>
      <c r="AA1012" s="250"/>
      <c r="AB1012" s="250"/>
      <c r="AC1012" s="250"/>
      <c r="AD1012" s="250"/>
      <c r="AE1012" s="250"/>
      <c r="AF1012" s="250"/>
      <c r="AG1012" s="250"/>
      <c r="AH1012" s="250"/>
      <c r="AI1012" s="250"/>
      <c r="AJ1012" s="250"/>
      <c r="AK1012" s="250"/>
      <c r="AL1012" s="250"/>
      <c r="AM1012" s="250"/>
      <c r="AN1012" s="250"/>
      <c r="AO1012" s="250"/>
      <c r="AP1012" s="250"/>
      <c r="AQ1012" s="250"/>
    </row>
    <row r="1013" spans="1:43" s="48" customFormat="1" ht="22.5" customHeight="1" x14ac:dyDescent="0.25">
      <c r="A1013" s="245">
        <v>4</v>
      </c>
      <c r="B1013" s="246" t="s">
        <v>1547</v>
      </c>
      <c r="C1013" s="247">
        <f t="shared" si="195"/>
        <v>11296164.48</v>
      </c>
      <c r="D1013" s="247">
        <f t="shared" si="186"/>
        <v>10991917.800000001</v>
      </c>
      <c r="E1013" s="247">
        <v>0</v>
      </c>
      <c r="F1013" s="247">
        <v>6486295.5</v>
      </c>
      <c r="G1013" s="247">
        <v>2999655.9</v>
      </c>
      <c r="H1013" s="247">
        <v>667044.9</v>
      </c>
      <c r="I1013" s="247">
        <v>838921.5</v>
      </c>
      <c r="J1013" s="249">
        <v>0</v>
      </c>
      <c r="K1013" s="247">
        <v>0</v>
      </c>
      <c r="L1013" s="247">
        <v>0</v>
      </c>
      <c r="M1013" s="247">
        <v>0</v>
      </c>
      <c r="N1013" s="247">
        <v>0</v>
      </c>
      <c r="O1013" s="247">
        <v>0</v>
      </c>
      <c r="P1013" s="247">
        <v>304246.68</v>
      </c>
      <c r="Q1013" s="247">
        <v>0</v>
      </c>
      <c r="R1013" s="247">
        <v>0</v>
      </c>
      <c r="S1013" s="247">
        <v>0</v>
      </c>
      <c r="T1013" s="247">
        <v>0</v>
      </c>
      <c r="U1013" s="250"/>
      <c r="V1013" s="250"/>
      <c r="W1013" s="250"/>
      <c r="X1013" s="250"/>
      <c r="Y1013" s="250"/>
      <c r="Z1013" s="250"/>
      <c r="AA1013" s="250"/>
      <c r="AB1013" s="250"/>
      <c r="AC1013" s="250"/>
      <c r="AD1013" s="250"/>
      <c r="AE1013" s="250"/>
      <c r="AF1013" s="250"/>
      <c r="AG1013" s="250"/>
      <c r="AH1013" s="250"/>
      <c r="AI1013" s="250"/>
      <c r="AJ1013" s="250"/>
      <c r="AK1013" s="250"/>
      <c r="AL1013" s="250"/>
      <c r="AM1013" s="250"/>
      <c r="AN1013" s="250"/>
      <c r="AO1013" s="250"/>
      <c r="AP1013" s="250"/>
      <c r="AQ1013" s="250"/>
    </row>
    <row r="1014" spans="1:43" s="48" customFormat="1" ht="21" customHeight="1" x14ac:dyDescent="0.25">
      <c r="A1014" s="245">
        <v>5</v>
      </c>
      <c r="B1014" s="246" t="s">
        <v>1548</v>
      </c>
      <c r="C1014" s="247">
        <f t="shared" si="195"/>
        <v>10663148.210000001</v>
      </c>
      <c r="D1014" s="247">
        <f t="shared" ref="D1014:D1017" si="208">SUM(E1014:I1014)</f>
        <v>0</v>
      </c>
      <c r="E1014" s="247">
        <v>0</v>
      </c>
      <c r="F1014" s="247">
        <v>0</v>
      </c>
      <c r="G1014" s="247">
        <v>0</v>
      </c>
      <c r="H1014" s="247">
        <v>0</v>
      </c>
      <c r="I1014" s="247">
        <v>0</v>
      </c>
      <c r="J1014" s="249">
        <v>0</v>
      </c>
      <c r="K1014" s="247">
        <v>0</v>
      </c>
      <c r="L1014" s="247">
        <v>0</v>
      </c>
      <c r="M1014" s="247">
        <v>0</v>
      </c>
      <c r="N1014" s="247">
        <v>10663148.210000001</v>
      </c>
      <c r="O1014" s="247">
        <v>0</v>
      </c>
      <c r="P1014" s="247">
        <v>0</v>
      </c>
      <c r="Q1014" s="247">
        <v>0</v>
      </c>
      <c r="R1014" s="247">
        <v>0</v>
      </c>
      <c r="S1014" s="247">
        <v>0</v>
      </c>
      <c r="T1014" s="247">
        <v>0</v>
      </c>
      <c r="U1014" s="250"/>
      <c r="V1014" s="250"/>
      <c r="W1014" s="250"/>
      <c r="X1014" s="250"/>
      <c r="Y1014" s="250"/>
      <c r="Z1014" s="250"/>
      <c r="AA1014" s="250"/>
      <c r="AB1014" s="250"/>
      <c r="AC1014" s="250"/>
      <c r="AD1014" s="250"/>
      <c r="AE1014" s="250"/>
      <c r="AF1014" s="250"/>
      <c r="AG1014" s="250"/>
      <c r="AH1014" s="250"/>
      <c r="AI1014" s="250"/>
      <c r="AJ1014" s="250"/>
      <c r="AK1014" s="250"/>
      <c r="AL1014" s="250"/>
      <c r="AM1014" s="250"/>
      <c r="AN1014" s="250"/>
      <c r="AO1014" s="250"/>
      <c r="AP1014" s="250"/>
      <c r="AQ1014" s="250"/>
    </row>
    <row r="1015" spans="1:43" s="48" customFormat="1" ht="21" customHeight="1" x14ac:dyDescent="0.25">
      <c r="A1015" s="245">
        <v>6</v>
      </c>
      <c r="B1015" s="246" t="s">
        <v>303</v>
      </c>
      <c r="C1015" s="247">
        <f t="shared" si="195"/>
        <v>3852182.28</v>
      </c>
      <c r="D1015" s="247">
        <f t="shared" si="208"/>
        <v>1487072.4</v>
      </c>
      <c r="E1015" s="247">
        <v>0</v>
      </c>
      <c r="F1015" s="247">
        <v>1487072.4</v>
      </c>
      <c r="G1015" s="247">
        <v>0</v>
      </c>
      <c r="H1015" s="247">
        <v>0</v>
      </c>
      <c r="I1015" s="247">
        <v>0</v>
      </c>
      <c r="J1015" s="249">
        <v>0</v>
      </c>
      <c r="K1015" s="247">
        <v>0</v>
      </c>
      <c r="L1015" s="247">
        <v>0</v>
      </c>
      <c r="M1015" s="247">
        <v>0</v>
      </c>
      <c r="N1015" s="247">
        <v>2365109.88</v>
      </c>
      <c r="O1015" s="247">
        <v>0</v>
      </c>
      <c r="P1015" s="247">
        <v>0</v>
      </c>
      <c r="Q1015" s="247">
        <v>0</v>
      </c>
      <c r="R1015" s="247">
        <v>0</v>
      </c>
      <c r="S1015" s="247">
        <v>0</v>
      </c>
      <c r="T1015" s="247">
        <v>0</v>
      </c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50"/>
      <c r="AF1015" s="250"/>
      <c r="AG1015" s="250"/>
      <c r="AH1015" s="250"/>
      <c r="AI1015" s="250"/>
      <c r="AJ1015" s="250"/>
      <c r="AK1015" s="250"/>
      <c r="AL1015" s="250"/>
      <c r="AM1015" s="250"/>
      <c r="AN1015" s="250"/>
      <c r="AO1015" s="250"/>
      <c r="AP1015" s="250"/>
      <c r="AQ1015" s="250"/>
    </row>
    <row r="1016" spans="1:43" s="48" customFormat="1" ht="21" customHeight="1" x14ac:dyDescent="0.25">
      <c r="A1016" s="245">
        <v>7</v>
      </c>
      <c r="B1016" s="246" t="s">
        <v>703</v>
      </c>
      <c r="C1016" s="247">
        <f t="shared" si="195"/>
        <v>7281073.3899999997</v>
      </c>
      <c r="D1016" s="247">
        <f t="shared" si="208"/>
        <v>0</v>
      </c>
      <c r="E1016" s="247">
        <v>0</v>
      </c>
      <c r="F1016" s="247">
        <v>0</v>
      </c>
      <c r="G1016" s="247">
        <v>0</v>
      </c>
      <c r="H1016" s="247">
        <v>0</v>
      </c>
      <c r="I1016" s="247">
        <v>0</v>
      </c>
      <c r="J1016" s="249">
        <v>0</v>
      </c>
      <c r="K1016" s="247">
        <v>0</v>
      </c>
      <c r="L1016" s="247">
        <v>7281073.3899999997</v>
      </c>
      <c r="M1016" s="247">
        <v>0</v>
      </c>
      <c r="N1016" s="247">
        <v>0</v>
      </c>
      <c r="O1016" s="247">
        <v>0</v>
      </c>
      <c r="P1016" s="247">
        <v>0</v>
      </c>
      <c r="Q1016" s="247">
        <v>0</v>
      </c>
      <c r="R1016" s="247">
        <v>0</v>
      </c>
      <c r="S1016" s="247">
        <v>0</v>
      </c>
      <c r="T1016" s="247">
        <v>0</v>
      </c>
      <c r="U1016" s="250"/>
      <c r="V1016" s="250"/>
      <c r="W1016" s="250"/>
      <c r="X1016" s="250"/>
      <c r="Y1016" s="250"/>
      <c r="Z1016" s="250"/>
      <c r="AA1016" s="250"/>
      <c r="AB1016" s="250"/>
      <c r="AC1016" s="250"/>
      <c r="AD1016" s="250"/>
      <c r="AE1016" s="250"/>
      <c r="AF1016" s="250"/>
      <c r="AG1016" s="250"/>
      <c r="AH1016" s="250"/>
      <c r="AI1016" s="250"/>
      <c r="AJ1016" s="250"/>
      <c r="AK1016" s="250"/>
      <c r="AL1016" s="250"/>
      <c r="AM1016" s="250"/>
      <c r="AN1016" s="250"/>
      <c r="AO1016" s="250"/>
      <c r="AP1016" s="250"/>
      <c r="AQ1016" s="250"/>
    </row>
    <row r="1017" spans="1:43" s="48" customFormat="1" ht="22.5" customHeight="1" x14ac:dyDescent="0.25">
      <c r="A1017" s="245">
        <v>8</v>
      </c>
      <c r="B1017" s="246" t="s">
        <v>919</v>
      </c>
      <c r="C1017" s="247">
        <f>D1017+K1017+L1017+M1017+N1017+O1017+P1017+Q1017+R1017+S1017+T1017</f>
        <v>375147.6</v>
      </c>
      <c r="D1017" s="247">
        <f t="shared" si="208"/>
        <v>375147.6</v>
      </c>
      <c r="E1017" s="247">
        <v>375147.6</v>
      </c>
      <c r="F1017" s="247">
        <v>0</v>
      </c>
      <c r="G1017" s="247">
        <v>0</v>
      </c>
      <c r="H1017" s="247">
        <v>0</v>
      </c>
      <c r="I1017" s="247">
        <v>0</v>
      </c>
      <c r="J1017" s="249">
        <v>0</v>
      </c>
      <c r="K1017" s="247">
        <v>0</v>
      </c>
      <c r="L1017" s="247">
        <v>0</v>
      </c>
      <c r="M1017" s="247">
        <v>0</v>
      </c>
      <c r="N1017" s="247">
        <v>0</v>
      </c>
      <c r="O1017" s="247">
        <v>0</v>
      </c>
      <c r="P1017" s="247">
        <v>0</v>
      </c>
      <c r="Q1017" s="247">
        <v>0</v>
      </c>
      <c r="R1017" s="247">
        <v>0</v>
      </c>
      <c r="S1017" s="247">
        <v>0</v>
      </c>
      <c r="T1017" s="247">
        <v>0</v>
      </c>
      <c r="U1017" s="250"/>
      <c r="V1017" s="250"/>
      <c r="W1017" s="250"/>
      <c r="X1017" s="250"/>
      <c r="Y1017" s="250"/>
      <c r="Z1017" s="250"/>
      <c r="AA1017" s="250"/>
      <c r="AB1017" s="250"/>
      <c r="AC1017" s="250"/>
      <c r="AD1017" s="250"/>
      <c r="AE1017" s="250"/>
      <c r="AF1017" s="250"/>
      <c r="AG1017" s="250"/>
      <c r="AH1017" s="250"/>
      <c r="AI1017" s="250"/>
      <c r="AJ1017" s="250"/>
      <c r="AK1017" s="250"/>
      <c r="AL1017" s="250"/>
      <c r="AM1017" s="250"/>
      <c r="AN1017" s="250"/>
      <c r="AO1017" s="250"/>
      <c r="AP1017" s="250"/>
      <c r="AQ1017" s="250"/>
    </row>
    <row r="1018" spans="1:43" s="40" customFormat="1" ht="23.25" customHeight="1" x14ac:dyDescent="0.25">
      <c r="A1018" s="344" t="s">
        <v>715</v>
      </c>
      <c r="B1018" s="344"/>
      <c r="C1018" s="242">
        <f t="shared" ref="C1018:T1018" si="209">SUM(C1019:C1020)</f>
        <v>10173912.91</v>
      </c>
      <c r="D1018" s="242">
        <f t="shared" si="209"/>
        <v>4805954.4000000004</v>
      </c>
      <c r="E1018" s="242">
        <f t="shared" si="209"/>
        <v>0</v>
      </c>
      <c r="F1018" s="242">
        <f t="shared" si="209"/>
        <v>4805954.4000000004</v>
      </c>
      <c r="G1018" s="242">
        <f t="shared" si="209"/>
        <v>0</v>
      </c>
      <c r="H1018" s="242">
        <f t="shared" si="209"/>
        <v>0</v>
      </c>
      <c r="I1018" s="242">
        <f t="shared" si="209"/>
        <v>0</v>
      </c>
      <c r="J1018" s="243">
        <f t="shared" si="209"/>
        <v>0</v>
      </c>
      <c r="K1018" s="242">
        <f t="shared" si="209"/>
        <v>0</v>
      </c>
      <c r="L1018" s="242">
        <f t="shared" si="209"/>
        <v>5367958.51</v>
      </c>
      <c r="M1018" s="242">
        <f t="shared" si="209"/>
        <v>0</v>
      </c>
      <c r="N1018" s="242">
        <f t="shared" si="209"/>
        <v>0</v>
      </c>
      <c r="O1018" s="242">
        <f t="shared" si="209"/>
        <v>0</v>
      </c>
      <c r="P1018" s="242">
        <f t="shared" si="209"/>
        <v>0</v>
      </c>
      <c r="Q1018" s="242">
        <f t="shared" si="209"/>
        <v>0</v>
      </c>
      <c r="R1018" s="242">
        <f t="shared" si="209"/>
        <v>0</v>
      </c>
      <c r="S1018" s="242">
        <f t="shared" si="209"/>
        <v>0</v>
      </c>
      <c r="T1018" s="242">
        <f t="shared" si="209"/>
        <v>0</v>
      </c>
      <c r="U1018" s="244"/>
      <c r="V1018" s="244"/>
      <c r="W1018" s="244"/>
      <c r="X1018" s="244"/>
      <c r="Y1018" s="244"/>
      <c r="Z1018" s="244"/>
      <c r="AA1018" s="244"/>
      <c r="AB1018" s="244"/>
      <c r="AC1018" s="244"/>
      <c r="AD1018" s="244"/>
      <c r="AE1018" s="244"/>
      <c r="AF1018" s="244"/>
      <c r="AG1018" s="244"/>
      <c r="AH1018" s="244"/>
      <c r="AI1018" s="244"/>
      <c r="AJ1018" s="244"/>
      <c r="AK1018" s="244"/>
      <c r="AL1018" s="244"/>
      <c r="AM1018" s="244"/>
      <c r="AN1018" s="244"/>
      <c r="AO1018" s="244"/>
      <c r="AP1018" s="244"/>
      <c r="AQ1018" s="244"/>
    </row>
    <row r="1019" spans="1:43" s="48" customFormat="1" ht="21" customHeight="1" x14ac:dyDescent="0.25">
      <c r="A1019" s="245">
        <v>1</v>
      </c>
      <c r="B1019" s="246" t="s">
        <v>716</v>
      </c>
      <c r="C1019" s="247">
        <f t="shared" ref="C1019:C1020" si="210">D1019+K1019+L1019+M1019+N1019+O1019+P1019+Q1019+R1019+S1019+T1019</f>
        <v>4805954.4000000004</v>
      </c>
      <c r="D1019" s="247">
        <f t="shared" ref="D1019:D1020" si="211">SUM(E1019:I1019)</f>
        <v>4805954.4000000004</v>
      </c>
      <c r="E1019" s="247">
        <v>0</v>
      </c>
      <c r="F1019" s="247">
        <v>4805954.4000000004</v>
      </c>
      <c r="G1019" s="247">
        <v>0</v>
      </c>
      <c r="H1019" s="247">
        <v>0</v>
      </c>
      <c r="I1019" s="247">
        <v>0</v>
      </c>
      <c r="J1019" s="249">
        <v>0</v>
      </c>
      <c r="K1019" s="247">
        <v>0</v>
      </c>
      <c r="L1019" s="247">
        <v>0</v>
      </c>
      <c r="M1019" s="247">
        <v>0</v>
      </c>
      <c r="N1019" s="247">
        <v>0</v>
      </c>
      <c r="O1019" s="247">
        <v>0</v>
      </c>
      <c r="P1019" s="247">
        <v>0</v>
      </c>
      <c r="Q1019" s="247">
        <v>0</v>
      </c>
      <c r="R1019" s="247">
        <v>0</v>
      </c>
      <c r="S1019" s="247">
        <v>0</v>
      </c>
      <c r="T1019" s="247">
        <v>0</v>
      </c>
      <c r="U1019" s="250"/>
      <c r="V1019" s="250"/>
      <c r="W1019" s="250"/>
      <c r="X1019" s="250"/>
      <c r="Y1019" s="250"/>
      <c r="Z1019" s="250"/>
      <c r="AA1019" s="250"/>
      <c r="AB1019" s="250"/>
      <c r="AC1019" s="250"/>
      <c r="AD1019" s="250"/>
      <c r="AE1019" s="250"/>
      <c r="AF1019" s="250"/>
      <c r="AG1019" s="250"/>
      <c r="AH1019" s="250"/>
      <c r="AI1019" s="250"/>
      <c r="AJ1019" s="250"/>
      <c r="AK1019" s="250"/>
      <c r="AL1019" s="250"/>
      <c r="AM1019" s="250"/>
      <c r="AN1019" s="250"/>
      <c r="AO1019" s="250"/>
      <c r="AP1019" s="250"/>
      <c r="AQ1019" s="250"/>
    </row>
    <row r="1020" spans="1:43" s="48" customFormat="1" ht="21" customHeight="1" x14ac:dyDescent="0.25">
      <c r="A1020" s="245">
        <v>2</v>
      </c>
      <c r="B1020" s="246" t="s">
        <v>718</v>
      </c>
      <c r="C1020" s="247">
        <f t="shared" si="210"/>
        <v>5367958.51</v>
      </c>
      <c r="D1020" s="247">
        <f t="shared" si="211"/>
        <v>0</v>
      </c>
      <c r="E1020" s="247">
        <v>0</v>
      </c>
      <c r="F1020" s="247">
        <v>0</v>
      </c>
      <c r="G1020" s="247">
        <v>0</v>
      </c>
      <c r="H1020" s="247">
        <v>0</v>
      </c>
      <c r="I1020" s="247">
        <v>0</v>
      </c>
      <c r="J1020" s="249">
        <v>0</v>
      </c>
      <c r="K1020" s="247">
        <v>0</v>
      </c>
      <c r="L1020" s="247">
        <v>5367958.51</v>
      </c>
      <c r="M1020" s="247">
        <v>0</v>
      </c>
      <c r="N1020" s="247">
        <v>0</v>
      </c>
      <c r="O1020" s="247">
        <v>0</v>
      </c>
      <c r="P1020" s="247">
        <v>0</v>
      </c>
      <c r="Q1020" s="247">
        <v>0</v>
      </c>
      <c r="R1020" s="247">
        <v>0</v>
      </c>
      <c r="S1020" s="247">
        <v>0</v>
      </c>
      <c r="T1020" s="247">
        <v>0</v>
      </c>
      <c r="U1020" s="250"/>
      <c r="V1020" s="250"/>
      <c r="W1020" s="250"/>
      <c r="X1020" s="250"/>
      <c r="Y1020" s="250"/>
      <c r="Z1020" s="250"/>
      <c r="AA1020" s="250"/>
      <c r="AB1020" s="250"/>
      <c r="AC1020" s="250"/>
      <c r="AD1020" s="250"/>
      <c r="AE1020" s="250"/>
      <c r="AF1020" s="250"/>
      <c r="AG1020" s="250"/>
      <c r="AH1020" s="250"/>
      <c r="AI1020" s="250"/>
      <c r="AJ1020" s="250"/>
      <c r="AK1020" s="250"/>
      <c r="AL1020" s="250"/>
      <c r="AM1020" s="250"/>
      <c r="AN1020" s="250"/>
      <c r="AO1020" s="250"/>
      <c r="AP1020" s="250"/>
      <c r="AQ1020" s="250"/>
    </row>
    <row r="1021" spans="1:43" ht="22.5" customHeight="1" x14ac:dyDescent="0.25">
      <c r="A1021" s="344" t="s">
        <v>1549</v>
      </c>
      <c r="B1021" s="344"/>
      <c r="C1021" s="242">
        <f t="shared" ref="C1021:T1021" si="212">SUM(C1022:C1031)</f>
        <v>45722071.659999996</v>
      </c>
      <c r="D1021" s="242">
        <f t="shared" si="212"/>
        <v>7137180</v>
      </c>
      <c r="E1021" s="242">
        <f t="shared" si="212"/>
        <v>0</v>
      </c>
      <c r="F1021" s="242">
        <f t="shared" si="212"/>
        <v>5221234.8000000007</v>
      </c>
      <c r="G1021" s="242">
        <f t="shared" si="212"/>
        <v>1000822.8</v>
      </c>
      <c r="H1021" s="242">
        <f t="shared" si="212"/>
        <v>468546</v>
      </c>
      <c r="I1021" s="242">
        <f t="shared" si="212"/>
        <v>446576.4</v>
      </c>
      <c r="J1021" s="243">
        <f t="shared" si="212"/>
        <v>0</v>
      </c>
      <c r="K1021" s="242">
        <f t="shared" si="212"/>
        <v>0</v>
      </c>
      <c r="L1021" s="242">
        <f t="shared" si="212"/>
        <v>12166517.959999999</v>
      </c>
      <c r="M1021" s="242">
        <f t="shared" si="212"/>
        <v>0</v>
      </c>
      <c r="N1021" s="242">
        <f t="shared" si="212"/>
        <v>0</v>
      </c>
      <c r="O1021" s="242">
        <f t="shared" si="212"/>
        <v>0</v>
      </c>
      <c r="P1021" s="242">
        <f t="shared" si="212"/>
        <v>431335.9</v>
      </c>
      <c r="Q1021" s="242">
        <f t="shared" si="212"/>
        <v>0</v>
      </c>
      <c r="R1021" s="242">
        <f t="shared" si="212"/>
        <v>0</v>
      </c>
      <c r="S1021" s="242">
        <f t="shared" si="212"/>
        <v>25817037.799999997</v>
      </c>
      <c r="T1021" s="242">
        <f t="shared" si="212"/>
        <v>170000</v>
      </c>
      <c r="U1021" s="244"/>
      <c r="V1021" s="244"/>
      <c r="W1021" s="244"/>
      <c r="X1021" s="244"/>
      <c r="Y1021" s="244"/>
      <c r="Z1021" s="244"/>
      <c r="AA1021" s="244"/>
      <c r="AB1021" s="244"/>
      <c r="AC1021" s="244"/>
      <c r="AD1021" s="244"/>
      <c r="AE1021" s="244"/>
      <c r="AF1021" s="244"/>
      <c r="AG1021" s="244"/>
      <c r="AH1021" s="244"/>
      <c r="AI1021" s="244"/>
      <c r="AJ1021" s="244"/>
      <c r="AK1021" s="244"/>
      <c r="AL1021" s="244"/>
      <c r="AM1021" s="244"/>
      <c r="AN1021" s="244"/>
      <c r="AO1021" s="244"/>
      <c r="AP1021" s="244"/>
      <c r="AQ1021" s="244"/>
    </row>
    <row r="1022" spans="1:43" ht="21" customHeight="1" x14ac:dyDescent="0.25">
      <c r="A1022" s="245">
        <v>1</v>
      </c>
      <c r="B1022" s="246" t="s">
        <v>1550</v>
      </c>
      <c r="C1022" s="247">
        <f t="shared" ref="C1022:C1031" si="213">D1022+K1022+L1022+M1022+N1022+O1022+P1022+Q1022+R1022+S1022+T1022</f>
        <v>7183698.4299999997</v>
      </c>
      <c r="D1022" s="247">
        <f t="shared" ref="D1022:D1031" si="214">SUM(E1022:I1022)</f>
        <v>0</v>
      </c>
      <c r="E1022" s="247">
        <v>0</v>
      </c>
      <c r="F1022" s="247">
        <v>0</v>
      </c>
      <c r="G1022" s="247">
        <v>0</v>
      </c>
      <c r="H1022" s="247">
        <v>0</v>
      </c>
      <c r="I1022" s="247">
        <v>0</v>
      </c>
      <c r="J1022" s="249">
        <v>0</v>
      </c>
      <c r="K1022" s="247">
        <v>0</v>
      </c>
      <c r="L1022" s="247">
        <v>6973268.3399999999</v>
      </c>
      <c r="M1022" s="247">
        <v>0</v>
      </c>
      <c r="N1022" s="247">
        <v>0</v>
      </c>
      <c r="O1022" s="247">
        <v>0</v>
      </c>
      <c r="P1022" s="247">
        <v>210430.09</v>
      </c>
      <c r="Q1022" s="247">
        <v>0</v>
      </c>
      <c r="R1022" s="247">
        <v>0</v>
      </c>
      <c r="S1022" s="247">
        <v>0</v>
      </c>
      <c r="T1022" s="247">
        <v>0</v>
      </c>
      <c r="U1022" s="250"/>
      <c r="V1022" s="250"/>
      <c r="W1022" s="250"/>
      <c r="X1022" s="250"/>
      <c r="Y1022" s="250"/>
      <c r="Z1022" s="250"/>
      <c r="AA1022" s="250"/>
      <c r="AB1022" s="250"/>
      <c r="AC1022" s="250"/>
      <c r="AD1022" s="250"/>
      <c r="AE1022" s="250"/>
      <c r="AF1022" s="250"/>
      <c r="AG1022" s="250"/>
      <c r="AH1022" s="250"/>
      <c r="AI1022" s="250"/>
      <c r="AJ1022" s="250"/>
      <c r="AK1022" s="250"/>
      <c r="AL1022" s="250"/>
      <c r="AM1022" s="250"/>
      <c r="AN1022" s="250"/>
      <c r="AO1022" s="250"/>
      <c r="AP1022" s="250"/>
      <c r="AQ1022" s="250"/>
    </row>
    <row r="1023" spans="1:43" ht="21" customHeight="1" x14ac:dyDescent="0.25">
      <c r="A1023" s="245">
        <v>2</v>
      </c>
      <c r="B1023" s="246" t="s">
        <v>923</v>
      </c>
      <c r="C1023" s="247">
        <f t="shared" si="213"/>
        <v>1791350.11</v>
      </c>
      <c r="D1023" s="247">
        <f t="shared" si="214"/>
        <v>0</v>
      </c>
      <c r="E1023" s="247">
        <v>0</v>
      </c>
      <c r="F1023" s="247">
        <v>0</v>
      </c>
      <c r="G1023" s="247">
        <v>0</v>
      </c>
      <c r="H1023" s="247">
        <v>0</v>
      </c>
      <c r="I1023" s="247">
        <v>0</v>
      </c>
      <c r="J1023" s="249">
        <v>0</v>
      </c>
      <c r="K1023" s="247">
        <v>0</v>
      </c>
      <c r="L1023" s="247">
        <v>1791350.11</v>
      </c>
      <c r="M1023" s="247">
        <v>0</v>
      </c>
      <c r="N1023" s="247">
        <v>0</v>
      </c>
      <c r="O1023" s="247">
        <v>0</v>
      </c>
      <c r="P1023" s="247">
        <v>0</v>
      </c>
      <c r="Q1023" s="247">
        <v>0</v>
      </c>
      <c r="R1023" s="247">
        <v>0</v>
      </c>
      <c r="S1023" s="247">
        <v>0</v>
      </c>
      <c r="T1023" s="247">
        <v>0</v>
      </c>
      <c r="U1023" s="250"/>
      <c r="V1023" s="250"/>
      <c r="W1023" s="250"/>
      <c r="X1023" s="250"/>
      <c r="Y1023" s="250"/>
      <c r="Z1023" s="250"/>
      <c r="AA1023" s="250"/>
      <c r="AB1023" s="250"/>
      <c r="AC1023" s="250"/>
      <c r="AD1023" s="250"/>
      <c r="AE1023" s="250"/>
      <c r="AF1023" s="250"/>
      <c r="AG1023" s="250"/>
      <c r="AH1023" s="250"/>
      <c r="AI1023" s="250"/>
      <c r="AJ1023" s="250"/>
      <c r="AK1023" s="250"/>
      <c r="AL1023" s="250"/>
      <c r="AM1023" s="250"/>
      <c r="AN1023" s="250"/>
      <c r="AO1023" s="250"/>
      <c r="AP1023" s="250"/>
      <c r="AQ1023" s="250"/>
    </row>
    <row r="1024" spans="1:43" ht="21" customHeight="1" x14ac:dyDescent="0.25">
      <c r="A1024" s="245">
        <v>3</v>
      </c>
      <c r="B1024" s="246" t="s">
        <v>400</v>
      </c>
      <c r="C1024" s="247">
        <f t="shared" si="213"/>
        <v>1929285.6</v>
      </c>
      <c r="D1024" s="247">
        <f t="shared" si="214"/>
        <v>1929285.6</v>
      </c>
      <c r="E1024" s="247">
        <v>0</v>
      </c>
      <c r="F1024" s="247">
        <v>1208689.2</v>
      </c>
      <c r="G1024" s="247">
        <v>0</v>
      </c>
      <c r="H1024" s="247">
        <v>274020</v>
      </c>
      <c r="I1024" s="247">
        <v>446576.4</v>
      </c>
      <c r="J1024" s="249">
        <v>0</v>
      </c>
      <c r="K1024" s="247">
        <v>0</v>
      </c>
      <c r="L1024" s="247">
        <v>0</v>
      </c>
      <c r="M1024" s="247">
        <v>0</v>
      </c>
      <c r="N1024" s="247">
        <v>0</v>
      </c>
      <c r="O1024" s="247">
        <v>0</v>
      </c>
      <c r="P1024" s="247">
        <v>0</v>
      </c>
      <c r="Q1024" s="247">
        <v>0</v>
      </c>
      <c r="R1024" s="247">
        <v>0</v>
      </c>
      <c r="S1024" s="247">
        <v>0</v>
      </c>
      <c r="T1024" s="247">
        <v>0</v>
      </c>
      <c r="U1024" s="250"/>
      <c r="V1024" s="250"/>
      <c r="W1024" s="250"/>
      <c r="X1024" s="250"/>
      <c r="Y1024" s="250"/>
      <c r="Z1024" s="250"/>
      <c r="AA1024" s="250"/>
      <c r="AB1024" s="250"/>
      <c r="AC1024" s="250"/>
      <c r="AD1024" s="250"/>
      <c r="AE1024" s="250"/>
      <c r="AF1024" s="250"/>
      <c r="AG1024" s="250"/>
      <c r="AH1024" s="250"/>
      <c r="AI1024" s="250"/>
      <c r="AJ1024" s="250"/>
      <c r="AK1024" s="250"/>
      <c r="AL1024" s="250"/>
      <c r="AM1024" s="250"/>
      <c r="AN1024" s="250"/>
      <c r="AO1024" s="250"/>
      <c r="AP1024" s="250"/>
      <c r="AQ1024" s="250"/>
    </row>
    <row r="1025" spans="1:43" ht="21" customHeight="1" x14ac:dyDescent="0.25">
      <c r="A1025" s="245">
        <v>4</v>
      </c>
      <c r="B1025" s="246" t="s">
        <v>1551</v>
      </c>
      <c r="C1025" s="247">
        <f t="shared" si="213"/>
        <v>191565.2</v>
      </c>
      <c r="D1025" s="247">
        <f t="shared" si="214"/>
        <v>0</v>
      </c>
      <c r="E1025" s="247">
        <v>0</v>
      </c>
      <c r="F1025" s="247">
        <v>0</v>
      </c>
      <c r="G1025" s="247">
        <v>0</v>
      </c>
      <c r="H1025" s="247">
        <v>0</v>
      </c>
      <c r="I1025" s="247">
        <v>0</v>
      </c>
      <c r="J1025" s="249">
        <v>0</v>
      </c>
      <c r="K1025" s="247">
        <v>0</v>
      </c>
      <c r="L1025" s="247">
        <v>0</v>
      </c>
      <c r="M1025" s="247">
        <v>0</v>
      </c>
      <c r="N1025" s="247">
        <v>0</v>
      </c>
      <c r="O1025" s="247">
        <v>0</v>
      </c>
      <c r="P1025" s="247">
        <v>191565.2</v>
      </c>
      <c r="Q1025" s="247">
        <v>0</v>
      </c>
      <c r="R1025" s="247">
        <v>0</v>
      </c>
      <c r="S1025" s="247">
        <v>0</v>
      </c>
      <c r="T1025" s="247">
        <v>0</v>
      </c>
      <c r="U1025" s="250"/>
      <c r="V1025" s="250"/>
      <c r="W1025" s="250"/>
      <c r="X1025" s="250"/>
      <c r="Y1025" s="250"/>
      <c r="Z1025" s="250"/>
      <c r="AA1025" s="250"/>
      <c r="AB1025" s="250"/>
      <c r="AC1025" s="250"/>
      <c r="AD1025" s="250"/>
      <c r="AE1025" s="250"/>
      <c r="AF1025" s="250"/>
      <c r="AG1025" s="250"/>
      <c r="AH1025" s="250"/>
      <c r="AI1025" s="250"/>
      <c r="AJ1025" s="250"/>
      <c r="AK1025" s="250"/>
      <c r="AL1025" s="250"/>
      <c r="AM1025" s="250"/>
      <c r="AN1025" s="250"/>
      <c r="AO1025" s="250"/>
      <c r="AP1025" s="250"/>
      <c r="AQ1025" s="250"/>
    </row>
    <row r="1026" spans="1:43" ht="21" customHeight="1" x14ac:dyDescent="0.25">
      <c r="A1026" s="245">
        <v>5</v>
      </c>
      <c r="B1026" s="246" t="s">
        <v>784</v>
      </c>
      <c r="C1026" s="247">
        <f t="shared" si="213"/>
        <v>826754.4</v>
      </c>
      <c r="D1026" s="247">
        <f t="shared" si="214"/>
        <v>826754.4</v>
      </c>
      <c r="E1026" s="247">
        <v>0</v>
      </c>
      <c r="F1026" s="247">
        <v>632228.4</v>
      </c>
      <c r="G1026" s="247">
        <v>0</v>
      </c>
      <c r="H1026" s="247">
        <v>194526</v>
      </c>
      <c r="I1026" s="247">
        <v>0</v>
      </c>
      <c r="J1026" s="249">
        <v>0</v>
      </c>
      <c r="K1026" s="247">
        <v>0</v>
      </c>
      <c r="L1026" s="247">
        <v>0</v>
      </c>
      <c r="M1026" s="247">
        <v>0</v>
      </c>
      <c r="N1026" s="247">
        <v>0</v>
      </c>
      <c r="O1026" s="247">
        <v>0</v>
      </c>
      <c r="P1026" s="247">
        <v>0</v>
      </c>
      <c r="Q1026" s="247">
        <v>0</v>
      </c>
      <c r="R1026" s="247">
        <v>0</v>
      </c>
      <c r="S1026" s="247">
        <v>0</v>
      </c>
      <c r="T1026" s="247">
        <v>0</v>
      </c>
      <c r="U1026" s="250"/>
      <c r="V1026" s="250"/>
      <c r="W1026" s="250"/>
      <c r="X1026" s="250"/>
      <c r="Y1026" s="250"/>
      <c r="Z1026" s="250"/>
      <c r="AA1026" s="250"/>
      <c r="AB1026" s="250"/>
      <c r="AC1026" s="250"/>
      <c r="AD1026" s="250"/>
      <c r="AE1026" s="250"/>
      <c r="AF1026" s="250"/>
      <c r="AG1026" s="250"/>
      <c r="AH1026" s="250"/>
      <c r="AI1026" s="250"/>
      <c r="AJ1026" s="250"/>
      <c r="AK1026" s="250"/>
      <c r="AL1026" s="250"/>
      <c r="AM1026" s="250"/>
      <c r="AN1026" s="250"/>
      <c r="AO1026" s="250"/>
      <c r="AP1026" s="250"/>
      <c r="AQ1026" s="250"/>
    </row>
    <row r="1027" spans="1:43" ht="21" customHeight="1" x14ac:dyDescent="0.25">
      <c r="A1027" s="245">
        <v>6</v>
      </c>
      <c r="B1027" s="246" t="s">
        <v>785</v>
      </c>
      <c r="C1027" s="247">
        <f t="shared" si="213"/>
        <v>3401899.51</v>
      </c>
      <c r="D1027" s="247">
        <f t="shared" si="214"/>
        <v>0</v>
      </c>
      <c r="E1027" s="247">
        <v>0</v>
      </c>
      <c r="F1027" s="247">
        <v>0</v>
      </c>
      <c r="G1027" s="247">
        <v>0</v>
      </c>
      <c r="H1027" s="247">
        <v>0</v>
      </c>
      <c r="I1027" s="247">
        <v>0</v>
      </c>
      <c r="J1027" s="249">
        <v>0</v>
      </c>
      <c r="K1027" s="247">
        <v>0</v>
      </c>
      <c r="L1027" s="247">
        <v>3401899.51</v>
      </c>
      <c r="M1027" s="247">
        <v>0</v>
      </c>
      <c r="N1027" s="247">
        <v>0</v>
      </c>
      <c r="O1027" s="247">
        <v>0</v>
      </c>
      <c r="P1027" s="247">
        <v>0</v>
      </c>
      <c r="Q1027" s="247">
        <v>0</v>
      </c>
      <c r="R1027" s="247">
        <v>0</v>
      </c>
      <c r="S1027" s="247">
        <v>0</v>
      </c>
      <c r="T1027" s="247">
        <v>0</v>
      </c>
      <c r="U1027" s="250"/>
      <c r="V1027" s="250"/>
      <c r="W1027" s="250"/>
      <c r="X1027" s="250"/>
      <c r="Y1027" s="250"/>
      <c r="Z1027" s="250"/>
      <c r="AA1027" s="250"/>
      <c r="AB1027" s="250"/>
      <c r="AC1027" s="250"/>
      <c r="AD1027" s="250"/>
      <c r="AE1027" s="250"/>
      <c r="AF1027" s="250"/>
      <c r="AG1027" s="250"/>
      <c r="AH1027" s="250"/>
      <c r="AI1027" s="250"/>
      <c r="AJ1027" s="250"/>
      <c r="AK1027" s="250"/>
      <c r="AL1027" s="250"/>
      <c r="AM1027" s="250"/>
      <c r="AN1027" s="250"/>
      <c r="AO1027" s="250"/>
      <c r="AP1027" s="250"/>
      <c r="AQ1027" s="250"/>
    </row>
    <row r="1028" spans="1:43" ht="21" customHeight="1" x14ac:dyDescent="0.25">
      <c r="A1028" s="245">
        <v>7</v>
      </c>
      <c r="B1028" s="246" t="s">
        <v>787</v>
      </c>
      <c r="C1028" s="247">
        <f t="shared" si="213"/>
        <v>13268143.119999999</v>
      </c>
      <c r="D1028" s="247">
        <f t="shared" si="214"/>
        <v>0</v>
      </c>
      <c r="E1028" s="247">
        <v>0</v>
      </c>
      <c r="F1028" s="247">
        <v>0</v>
      </c>
      <c r="G1028" s="247">
        <v>0</v>
      </c>
      <c r="H1028" s="247">
        <v>0</v>
      </c>
      <c r="I1028" s="247">
        <v>0</v>
      </c>
      <c r="J1028" s="249">
        <v>0</v>
      </c>
      <c r="K1028" s="247">
        <v>0</v>
      </c>
      <c r="L1028" s="247">
        <v>0</v>
      </c>
      <c r="M1028" s="247">
        <v>0</v>
      </c>
      <c r="N1028" s="247">
        <v>0</v>
      </c>
      <c r="O1028" s="247">
        <v>0</v>
      </c>
      <c r="P1028" s="247">
        <v>0</v>
      </c>
      <c r="Q1028" s="247">
        <v>0</v>
      </c>
      <c r="R1028" s="247">
        <v>0</v>
      </c>
      <c r="S1028" s="247">
        <v>13268143.119999999</v>
      </c>
      <c r="T1028" s="247">
        <v>0</v>
      </c>
      <c r="U1028" s="250"/>
      <c r="V1028" s="250"/>
      <c r="W1028" s="250"/>
      <c r="X1028" s="250"/>
      <c r="Y1028" s="250"/>
      <c r="Z1028" s="250"/>
      <c r="AA1028" s="250"/>
      <c r="AB1028" s="250"/>
      <c r="AC1028" s="250"/>
      <c r="AD1028" s="250"/>
      <c r="AE1028" s="250"/>
      <c r="AF1028" s="250"/>
      <c r="AG1028" s="250"/>
      <c r="AH1028" s="250"/>
      <c r="AI1028" s="250"/>
      <c r="AJ1028" s="250"/>
      <c r="AK1028" s="250"/>
      <c r="AL1028" s="250"/>
      <c r="AM1028" s="250"/>
      <c r="AN1028" s="250"/>
      <c r="AO1028" s="250"/>
      <c r="AP1028" s="250"/>
      <c r="AQ1028" s="250"/>
    </row>
    <row r="1029" spans="1:43" ht="21" customHeight="1" x14ac:dyDescent="0.25">
      <c r="A1029" s="245">
        <v>8</v>
      </c>
      <c r="B1029" s="246" t="s">
        <v>1552</v>
      </c>
      <c r="C1029" s="247">
        <f t="shared" si="213"/>
        <v>199340.61</v>
      </c>
      <c r="D1029" s="247">
        <f t="shared" si="214"/>
        <v>0</v>
      </c>
      <c r="E1029" s="247">
        <v>0</v>
      </c>
      <c r="F1029" s="247">
        <v>0</v>
      </c>
      <c r="G1029" s="247">
        <v>0</v>
      </c>
      <c r="H1029" s="247">
        <v>0</v>
      </c>
      <c r="I1029" s="247">
        <v>0</v>
      </c>
      <c r="J1029" s="249">
        <v>0</v>
      </c>
      <c r="K1029" s="247">
        <v>0</v>
      </c>
      <c r="L1029" s="247">
        <v>0</v>
      </c>
      <c r="M1029" s="247">
        <v>0</v>
      </c>
      <c r="N1029" s="247">
        <v>0</v>
      </c>
      <c r="O1029" s="247">
        <v>0</v>
      </c>
      <c r="P1029" s="247">
        <v>29340.61</v>
      </c>
      <c r="Q1029" s="247">
        <v>0</v>
      </c>
      <c r="R1029" s="247">
        <v>0</v>
      </c>
      <c r="S1029" s="247">
        <v>0</v>
      </c>
      <c r="T1029" s="247">
        <v>170000</v>
      </c>
      <c r="U1029" s="250"/>
      <c r="V1029" s="250"/>
      <c r="W1029" s="250"/>
      <c r="X1029" s="250"/>
      <c r="Y1029" s="250"/>
      <c r="Z1029" s="250"/>
      <c r="AA1029" s="250"/>
      <c r="AB1029" s="250"/>
      <c r="AC1029" s="250"/>
      <c r="AD1029" s="250"/>
      <c r="AE1029" s="250"/>
      <c r="AF1029" s="250"/>
      <c r="AG1029" s="250"/>
      <c r="AH1029" s="250"/>
      <c r="AI1029" s="250"/>
      <c r="AJ1029" s="250"/>
      <c r="AK1029" s="250"/>
      <c r="AL1029" s="250"/>
      <c r="AM1029" s="250"/>
      <c r="AN1029" s="250"/>
      <c r="AO1029" s="250"/>
      <c r="AP1029" s="250"/>
      <c r="AQ1029" s="250"/>
    </row>
    <row r="1030" spans="1:43" ht="21" customHeight="1" x14ac:dyDescent="0.25">
      <c r="A1030" s="245">
        <v>9</v>
      </c>
      <c r="B1030" s="246" t="s">
        <v>788</v>
      </c>
      <c r="C1030" s="247">
        <f t="shared" si="213"/>
        <v>4381140</v>
      </c>
      <c r="D1030" s="247">
        <f t="shared" si="214"/>
        <v>4381140</v>
      </c>
      <c r="E1030" s="247">
        <v>0</v>
      </c>
      <c r="F1030" s="247">
        <v>3380317.2</v>
      </c>
      <c r="G1030" s="247">
        <v>1000822.8</v>
      </c>
      <c r="H1030" s="247">
        <v>0</v>
      </c>
      <c r="I1030" s="247">
        <v>0</v>
      </c>
      <c r="J1030" s="249">
        <v>0</v>
      </c>
      <c r="K1030" s="247">
        <v>0</v>
      </c>
      <c r="L1030" s="247">
        <v>0</v>
      </c>
      <c r="M1030" s="247">
        <v>0</v>
      </c>
      <c r="N1030" s="247">
        <v>0</v>
      </c>
      <c r="O1030" s="247">
        <v>0</v>
      </c>
      <c r="P1030" s="247">
        <v>0</v>
      </c>
      <c r="Q1030" s="247">
        <v>0</v>
      </c>
      <c r="R1030" s="247">
        <v>0</v>
      </c>
      <c r="S1030" s="247">
        <v>0</v>
      </c>
      <c r="T1030" s="247">
        <v>0</v>
      </c>
      <c r="U1030" s="250"/>
      <c r="V1030" s="250"/>
      <c r="W1030" s="250"/>
      <c r="X1030" s="250"/>
      <c r="Y1030" s="250"/>
      <c r="Z1030" s="250"/>
      <c r="AA1030" s="250"/>
      <c r="AB1030" s="250"/>
      <c r="AC1030" s="250"/>
      <c r="AD1030" s="250"/>
      <c r="AE1030" s="250"/>
      <c r="AF1030" s="250"/>
      <c r="AG1030" s="250"/>
      <c r="AH1030" s="250"/>
      <c r="AI1030" s="250"/>
      <c r="AJ1030" s="250"/>
      <c r="AK1030" s="250"/>
      <c r="AL1030" s="250"/>
      <c r="AM1030" s="250"/>
      <c r="AN1030" s="250"/>
      <c r="AO1030" s="250"/>
      <c r="AP1030" s="250"/>
      <c r="AQ1030" s="250"/>
    </row>
    <row r="1031" spans="1:43" ht="21" customHeight="1" x14ac:dyDescent="0.25">
      <c r="A1031" s="245">
        <v>10</v>
      </c>
      <c r="B1031" s="246" t="s">
        <v>789</v>
      </c>
      <c r="C1031" s="247">
        <f t="shared" si="213"/>
        <v>12548894.68</v>
      </c>
      <c r="D1031" s="247">
        <f t="shared" si="214"/>
        <v>0</v>
      </c>
      <c r="E1031" s="247">
        <v>0</v>
      </c>
      <c r="F1031" s="247">
        <v>0</v>
      </c>
      <c r="G1031" s="247">
        <v>0</v>
      </c>
      <c r="H1031" s="247">
        <v>0</v>
      </c>
      <c r="I1031" s="247">
        <v>0</v>
      </c>
      <c r="J1031" s="249">
        <v>0</v>
      </c>
      <c r="K1031" s="247">
        <v>0</v>
      </c>
      <c r="L1031" s="247">
        <v>0</v>
      </c>
      <c r="M1031" s="247">
        <v>0</v>
      </c>
      <c r="N1031" s="247">
        <v>0</v>
      </c>
      <c r="O1031" s="247">
        <v>0</v>
      </c>
      <c r="P1031" s="247">
        <v>0</v>
      </c>
      <c r="Q1031" s="247">
        <v>0</v>
      </c>
      <c r="R1031" s="247">
        <v>0</v>
      </c>
      <c r="S1031" s="247">
        <v>12548894.68</v>
      </c>
      <c r="T1031" s="247">
        <v>0</v>
      </c>
      <c r="U1031" s="250"/>
      <c r="V1031" s="250"/>
      <c r="W1031" s="250"/>
      <c r="X1031" s="250"/>
      <c r="Y1031" s="250"/>
      <c r="Z1031" s="250"/>
      <c r="AA1031" s="250"/>
      <c r="AB1031" s="250"/>
      <c r="AC1031" s="250"/>
      <c r="AD1031" s="250"/>
      <c r="AE1031" s="250"/>
      <c r="AF1031" s="250"/>
      <c r="AG1031" s="250"/>
      <c r="AH1031" s="250"/>
      <c r="AI1031" s="250"/>
      <c r="AJ1031" s="250"/>
      <c r="AK1031" s="250"/>
      <c r="AL1031" s="250"/>
      <c r="AM1031" s="250"/>
      <c r="AN1031" s="250"/>
      <c r="AO1031" s="250"/>
      <c r="AP1031" s="250"/>
      <c r="AQ1031" s="250"/>
    </row>
    <row r="1032" spans="1:43" s="40" customFormat="1" ht="22.5" customHeight="1" x14ac:dyDescent="0.25">
      <c r="A1032" s="344" t="s">
        <v>926</v>
      </c>
      <c r="B1032" s="344"/>
      <c r="C1032" s="242">
        <f t="shared" ref="C1032:T1032" si="215">C1033</f>
        <v>154682.4</v>
      </c>
      <c r="D1032" s="242">
        <f t="shared" si="215"/>
        <v>154682.4</v>
      </c>
      <c r="E1032" s="242">
        <f t="shared" si="215"/>
        <v>0</v>
      </c>
      <c r="F1032" s="242">
        <f t="shared" si="215"/>
        <v>0</v>
      </c>
      <c r="G1032" s="242">
        <f t="shared" si="215"/>
        <v>0</v>
      </c>
      <c r="H1032" s="242">
        <f t="shared" si="215"/>
        <v>154682.4</v>
      </c>
      <c r="I1032" s="242">
        <f t="shared" si="215"/>
        <v>0</v>
      </c>
      <c r="J1032" s="243">
        <f t="shared" si="215"/>
        <v>0</v>
      </c>
      <c r="K1032" s="242">
        <f t="shared" si="215"/>
        <v>0</v>
      </c>
      <c r="L1032" s="242">
        <f t="shared" si="215"/>
        <v>0</v>
      </c>
      <c r="M1032" s="242">
        <f t="shared" si="215"/>
        <v>0</v>
      </c>
      <c r="N1032" s="242">
        <f t="shared" si="215"/>
        <v>0</v>
      </c>
      <c r="O1032" s="242">
        <f t="shared" si="215"/>
        <v>0</v>
      </c>
      <c r="P1032" s="242">
        <f t="shared" si="215"/>
        <v>0</v>
      </c>
      <c r="Q1032" s="242">
        <f t="shared" si="215"/>
        <v>0</v>
      </c>
      <c r="R1032" s="242">
        <f t="shared" si="215"/>
        <v>0</v>
      </c>
      <c r="S1032" s="242">
        <f t="shared" si="215"/>
        <v>0</v>
      </c>
      <c r="T1032" s="242">
        <f t="shared" si="215"/>
        <v>0</v>
      </c>
      <c r="U1032" s="244"/>
      <c r="V1032" s="244"/>
      <c r="W1032" s="244"/>
      <c r="X1032" s="244"/>
      <c r="Y1032" s="244"/>
      <c r="Z1032" s="244"/>
      <c r="AA1032" s="244"/>
      <c r="AB1032" s="244"/>
      <c r="AC1032" s="244"/>
      <c r="AD1032" s="244"/>
      <c r="AE1032" s="244"/>
      <c r="AF1032" s="244"/>
      <c r="AG1032" s="244"/>
      <c r="AH1032" s="244"/>
      <c r="AI1032" s="244"/>
      <c r="AJ1032" s="244"/>
      <c r="AK1032" s="244"/>
      <c r="AL1032" s="244"/>
      <c r="AM1032" s="244"/>
      <c r="AN1032" s="244"/>
      <c r="AO1032" s="244"/>
      <c r="AP1032" s="244"/>
      <c r="AQ1032" s="244"/>
    </row>
    <row r="1033" spans="1:43" s="48" customFormat="1" ht="22.5" customHeight="1" x14ac:dyDescent="0.25">
      <c r="A1033" s="245">
        <v>1</v>
      </c>
      <c r="B1033" s="246" t="s">
        <v>927</v>
      </c>
      <c r="C1033" s="247">
        <f t="shared" si="195"/>
        <v>154682.4</v>
      </c>
      <c r="D1033" s="247">
        <f t="shared" ref="D1033:D1046" si="216">SUM(E1033:I1033)</f>
        <v>154682.4</v>
      </c>
      <c r="E1033" s="247">
        <v>0</v>
      </c>
      <c r="F1033" s="247">
        <v>0</v>
      </c>
      <c r="G1033" s="247">
        <v>0</v>
      </c>
      <c r="H1033" s="247">
        <v>154682.4</v>
      </c>
      <c r="I1033" s="247">
        <v>0</v>
      </c>
      <c r="J1033" s="249">
        <v>0</v>
      </c>
      <c r="K1033" s="247">
        <v>0</v>
      </c>
      <c r="L1033" s="247">
        <v>0</v>
      </c>
      <c r="M1033" s="247">
        <v>0</v>
      </c>
      <c r="N1033" s="247">
        <v>0</v>
      </c>
      <c r="O1033" s="247">
        <v>0</v>
      </c>
      <c r="P1033" s="247">
        <v>0</v>
      </c>
      <c r="Q1033" s="247">
        <v>0</v>
      </c>
      <c r="R1033" s="247">
        <v>0</v>
      </c>
      <c r="S1033" s="247">
        <v>0</v>
      </c>
      <c r="T1033" s="247">
        <v>0</v>
      </c>
      <c r="U1033" s="250"/>
      <c r="V1033" s="250"/>
      <c r="W1033" s="250"/>
      <c r="X1033" s="250"/>
      <c r="Y1033" s="250"/>
      <c r="Z1033" s="250"/>
      <c r="AA1033" s="250"/>
      <c r="AB1033" s="250"/>
      <c r="AC1033" s="250"/>
      <c r="AD1033" s="250"/>
      <c r="AE1033" s="250"/>
      <c r="AF1033" s="250"/>
      <c r="AG1033" s="250"/>
      <c r="AH1033" s="250"/>
      <c r="AI1033" s="250"/>
      <c r="AJ1033" s="250"/>
      <c r="AK1033" s="250"/>
      <c r="AL1033" s="250"/>
      <c r="AM1033" s="250"/>
      <c r="AN1033" s="250"/>
      <c r="AO1033" s="250"/>
      <c r="AP1033" s="250"/>
      <c r="AQ1033" s="250"/>
    </row>
    <row r="1034" spans="1:43" s="40" customFormat="1" ht="33" customHeight="1" x14ac:dyDescent="0.25">
      <c r="A1034" s="344" t="s">
        <v>307</v>
      </c>
      <c r="B1034" s="344"/>
      <c r="C1034" s="242">
        <f t="shared" ref="C1034:T1034" si="217">SUM(C1035:C1041)</f>
        <v>25361844.18</v>
      </c>
      <c r="D1034" s="242">
        <f t="shared" si="217"/>
        <v>2604012.33</v>
      </c>
      <c r="E1034" s="242">
        <f t="shared" si="217"/>
        <v>0</v>
      </c>
      <c r="F1034" s="242">
        <f t="shared" si="217"/>
        <v>1739678.31</v>
      </c>
      <c r="G1034" s="242">
        <f t="shared" si="217"/>
        <v>0</v>
      </c>
      <c r="H1034" s="242">
        <f t="shared" si="217"/>
        <v>177491.38</v>
      </c>
      <c r="I1034" s="242">
        <f t="shared" si="217"/>
        <v>686842.64</v>
      </c>
      <c r="J1034" s="243">
        <f t="shared" si="217"/>
        <v>0</v>
      </c>
      <c r="K1034" s="242">
        <f t="shared" si="217"/>
        <v>0</v>
      </c>
      <c r="L1034" s="242">
        <f t="shared" si="217"/>
        <v>22757831.850000001</v>
      </c>
      <c r="M1034" s="242">
        <f t="shared" si="217"/>
        <v>0</v>
      </c>
      <c r="N1034" s="242">
        <f t="shared" si="217"/>
        <v>0</v>
      </c>
      <c r="O1034" s="242">
        <f t="shared" si="217"/>
        <v>0</v>
      </c>
      <c r="P1034" s="242">
        <f t="shared" si="217"/>
        <v>0</v>
      </c>
      <c r="Q1034" s="242">
        <f t="shared" si="217"/>
        <v>0</v>
      </c>
      <c r="R1034" s="242">
        <f t="shared" si="217"/>
        <v>0</v>
      </c>
      <c r="S1034" s="242">
        <f t="shared" si="217"/>
        <v>0</v>
      </c>
      <c r="T1034" s="242">
        <f t="shared" si="217"/>
        <v>0</v>
      </c>
      <c r="U1034" s="244"/>
      <c r="V1034" s="244"/>
      <c r="W1034" s="244"/>
      <c r="X1034" s="244"/>
      <c r="Y1034" s="244"/>
      <c r="Z1034" s="244"/>
      <c r="AA1034" s="244"/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</row>
    <row r="1035" spans="1:43" s="48" customFormat="1" ht="20.25" customHeight="1" x14ac:dyDescent="0.25">
      <c r="A1035" s="291">
        <v>1</v>
      </c>
      <c r="B1035" s="256" t="s">
        <v>720</v>
      </c>
      <c r="C1035" s="248">
        <f t="shared" si="195"/>
        <v>9410727.3200000003</v>
      </c>
      <c r="D1035" s="248">
        <f t="shared" si="216"/>
        <v>0</v>
      </c>
      <c r="E1035" s="248">
        <v>0</v>
      </c>
      <c r="F1035" s="248">
        <v>0</v>
      </c>
      <c r="G1035" s="248">
        <v>0</v>
      </c>
      <c r="H1035" s="248">
        <v>0</v>
      </c>
      <c r="I1035" s="248">
        <v>0</v>
      </c>
      <c r="J1035" s="257">
        <v>0</v>
      </c>
      <c r="K1035" s="260">
        <v>0</v>
      </c>
      <c r="L1035" s="247">
        <v>9410727.3200000003</v>
      </c>
      <c r="M1035" s="261">
        <v>0</v>
      </c>
      <c r="N1035" s="248">
        <v>0</v>
      </c>
      <c r="O1035" s="248">
        <v>0</v>
      </c>
      <c r="P1035" s="248">
        <v>0</v>
      </c>
      <c r="Q1035" s="248">
        <v>0</v>
      </c>
      <c r="R1035" s="248">
        <v>0</v>
      </c>
      <c r="S1035" s="248">
        <v>0</v>
      </c>
      <c r="T1035" s="248">
        <v>0</v>
      </c>
      <c r="U1035" s="250"/>
      <c r="V1035" s="250"/>
      <c r="W1035" s="250"/>
      <c r="X1035" s="250"/>
      <c r="Y1035" s="250"/>
      <c r="Z1035" s="250"/>
      <c r="AA1035" s="250"/>
      <c r="AB1035" s="250"/>
      <c r="AC1035" s="250"/>
      <c r="AD1035" s="250"/>
      <c r="AE1035" s="250"/>
      <c r="AF1035" s="250"/>
      <c r="AG1035" s="250"/>
      <c r="AH1035" s="250"/>
      <c r="AI1035" s="250"/>
      <c r="AJ1035" s="250"/>
      <c r="AK1035" s="250"/>
      <c r="AL1035" s="250"/>
      <c r="AM1035" s="250"/>
      <c r="AN1035" s="250"/>
      <c r="AO1035" s="250"/>
      <c r="AP1035" s="250"/>
      <c r="AQ1035" s="250"/>
    </row>
    <row r="1036" spans="1:43" s="48" customFormat="1" ht="20.25" customHeight="1" x14ac:dyDescent="0.25">
      <c r="A1036" s="245">
        <v>2</v>
      </c>
      <c r="B1036" s="246" t="s">
        <v>928</v>
      </c>
      <c r="C1036" s="248">
        <f t="shared" ref="C1036:C1041" si="218">D1036+K1036+L1036+M1036+N1036+O1036+P1036+Q1036+R1036+S1036+T1036</f>
        <v>3697569.47</v>
      </c>
      <c r="D1036" s="248">
        <f t="shared" si="216"/>
        <v>0</v>
      </c>
      <c r="E1036" s="247">
        <v>0</v>
      </c>
      <c r="F1036" s="247">
        <v>0</v>
      </c>
      <c r="G1036" s="247">
        <v>0</v>
      </c>
      <c r="H1036" s="247">
        <v>0</v>
      </c>
      <c r="I1036" s="247">
        <v>0</v>
      </c>
      <c r="J1036" s="246">
        <v>0</v>
      </c>
      <c r="K1036" s="247">
        <v>0</v>
      </c>
      <c r="L1036" s="253">
        <v>3697569.47</v>
      </c>
      <c r="M1036" s="247">
        <v>0</v>
      </c>
      <c r="N1036" s="247">
        <v>0</v>
      </c>
      <c r="O1036" s="247">
        <v>0</v>
      </c>
      <c r="P1036" s="247">
        <v>0</v>
      </c>
      <c r="Q1036" s="247">
        <v>0</v>
      </c>
      <c r="R1036" s="248">
        <v>0</v>
      </c>
      <c r="S1036" s="248">
        <v>0</v>
      </c>
      <c r="T1036" s="248">
        <v>0</v>
      </c>
      <c r="U1036" s="250"/>
      <c r="V1036" s="250"/>
      <c r="W1036" s="250"/>
      <c r="X1036" s="250"/>
      <c r="Y1036" s="250"/>
      <c r="Z1036" s="250"/>
      <c r="AA1036" s="250"/>
      <c r="AB1036" s="250"/>
      <c r="AC1036" s="250"/>
      <c r="AD1036" s="250"/>
      <c r="AE1036" s="250"/>
      <c r="AF1036" s="250"/>
      <c r="AG1036" s="250"/>
      <c r="AH1036" s="250"/>
      <c r="AI1036" s="250"/>
      <c r="AJ1036" s="250"/>
      <c r="AK1036" s="250"/>
      <c r="AL1036" s="250"/>
      <c r="AM1036" s="250"/>
      <c r="AN1036" s="250"/>
      <c r="AO1036" s="250"/>
      <c r="AP1036" s="250"/>
      <c r="AQ1036" s="250"/>
    </row>
    <row r="1037" spans="1:43" s="48" customFormat="1" ht="33.75" customHeight="1" x14ac:dyDescent="0.25">
      <c r="A1037" s="245">
        <v>3</v>
      </c>
      <c r="B1037" s="246" t="s">
        <v>1553</v>
      </c>
      <c r="C1037" s="248">
        <f t="shared" si="218"/>
        <v>2779462.2</v>
      </c>
      <c r="D1037" s="248">
        <f t="shared" si="216"/>
        <v>0</v>
      </c>
      <c r="E1037" s="247">
        <v>0</v>
      </c>
      <c r="F1037" s="247">
        <v>0</v>
      </c>
      <c r="G1037" s="247">
        <v>0</v>
      </c>
      <c r="H1037" s="247">
        <v>0</v>
      </c>
      <c r="I1037" s="247">
        <v>0</v>
      </c>
      <c r="J1037" s="246">
        <v>0</v>
      </c>
      <c r="K1037" s="247">
        <v>0</v>
      </c>
      <c r="L1037" s="247">
        <v>2779462.2</v>
      </c>
      <c r="M1037" s="247">
        <v>0</v>
      </c>
      <c r="N1037" s="247">
        <v>0</v>
      </c>
      <c r="O1037" s="247">
        <v>0</v>
      </c>
      <c r="P1037" s="247">
        <v>0</v>
      </c>
      <c r="Q1037" s="247">
        <v>0</v>
      </c>
      <c r="R1037" s="248">
        <v>0</v>
      </c>
      <c r="S1037" s="248">
        <v>0</v>
      </c>
      <c r="T1037" s="248">
        <v>0</v>
      </c>
      <c r="U1037" s="250"/>
      <c r="V1037" s="250"/>
      <c r="W1037" s="250"/>
      <c r="X1037" s="250"/>
      <c r="Y1037" s="250"/>
      <c r="Z1037" s="250"/>
      <c r="AA1037" s="250"/>
      <c r="AB1037" s="250"/>
      <c r="AC1037" s="250"/>
      <c r="AD1037" s="250"/>
      <c r="AE1037" s="250"/>
      <c r="AF1037" s="250"/>
      <c r="AG1037" s="250"/>
      <c r="AH1037" s="250"/>
      <c r="AI1037" s="250"/>
      <c r="AJ1037" s="250"/>
      <c r="AK1037" s="250"/>
      <c r="AL1037" s="250"/>
      <c r="AM1037" s="250"/>
      <c r="AN1037" s="250"/>
      <c r="AO1037" s="250"/>
      <c r="AP1037" s="250"/>
      <c r="AQ1037" s="250"/>
    </row>
    <row r="1038" spans="1:43" s="48" customFormat="1" ht="27.75" customHeight="1" x14ac:dyDescent="0.25">
      <c r="A1038" s="291">
        <v>4</v>
      </c>
      <c r="B1038" s="246" t="s">
        <v>1554</v>
      </c>
      <c r="C1038" s="248">
        <f t="shared" si="218"/>
        <v>2651879.16</v>
      </c>
      <c r="D1038" s="248">
        <f t="shared" si="216"/>
        <v>0</v>
      </c>
      <c r="E1038" s="247">
        <v>0</v>
      </c>
      <c r="F1038" s="247">
        <v>0</v>
      </c>
      <c r="G1038" s="247">
        <v>0</v>
      </c>
      <c r="H1038" s="247">
        <v>0</v>
      </c>
      <c r="I1038" s="247">
        <v>0</v>
      </c>
      <c r="J1038" s="246">
        <v>0</v>
      </c>
      <c r="K1038" s="247">
        <v>0</v>
      </c>
      <c r="L1038" s="247">
        <v>2651879.16</v>
      </c>
      <c r="M1038" s="247">
        <v>0</v>
      </c>
      <c r="N1038" s="247">
        <v>0</v>
      </c>
      <c r="O1038" s="247">
        <v>0</v>
      </c>
      <c r="P1038" s="247">
        <v>0</v>
      </c>
      <c r="Q1038" s="247">
        <v>0</v>
      </c>
      <c r="R1038" s="248">
        <v>0</v>
      </c>
      <c r="S1038" s="248">
        <v>0</v>
      </c>
      <c r="T1038" s="248">
        <v>0</v>
      </c>
      <c r="U1038" s="250"/>
      <c r="V1038" s="250"/>
      <c r="W1038" s="250"/>
      <c r="X1038" s="250"/>
      <c r="Y1038" s="250"/>
      <c r="Z1038" s="250"/>
      <c r="AA1038" s="250"/>
      <c r="AB1038" s="250"/>
      <c r="AC1038" s="250"/>
      <c r="AD1038" s="250"/>
      <c r="AE1038" s="250"/>
      <c r="AF1038" s="250"/>
      <c r="AG1038" s="250"/>
      <c r="AH1038" s="250"/>
      <c r="AI1038" s="250"/>
      <c r="AJ1038" s="250"/>
      <c r="AK1038" s="250"/>
      <c r="AL1038" s="250"/>
      <c r="AM1038" s="250"/>
      <c r="AN1038" s="250"/>
      <c r="AO1038" s="250"/>
      <c r="AP1038" s="250"/>
      <c r="AQ1038" s="250"/>
    </row>
    <row r="1039" spans="1:43" s="48" customFormat="1" ht="20.25" customHeight="1" x14ac:dyDescent="0.25">
      <c r="A1039" s="245">
        <v>5</v>
      </c>
      <c r="B1039" s="246" t="s">
        <v>932</v>
      </c>
      <c r="C1039" s="248">
        <f t="shared" si="218"/>
        <v>4218193.7</v>
      </c>
      <c r="D1039" s="248">
        <f t="shared" si="216"/>
        <v>0</v>
      </c>
      <c r="E1039" s="247">
        <v>0</v>
      </c>
      <c r="F1039" s="247">
        <v>0</v>
      </c>
      <c r="G1039" s="247">
        <v>0</v>
      </c>
      <c r="H1039" s="247">
        <v>0</v>
      </c>
      <c r="I1039" s="247">
        <v>0</v>
      </c>
      <c r="J1039" s="246">
        <v>0</v>
      </c>
      <c r="K1039" s="247">
        <v>0</v>
      </c>
      <c r="L1039" s="247">
        <v>4218193.7</v>
      </c>
      <c r="M1039" s="247">
        <v>0</v>
      </c>
      <c r="N1039" s="247">
        <v>0</v>
      </c>
      <c r="O1039" s="247">
        <v>0</v>
      </c>
      <c r="P1039" s="247">
        <v>0</v>
      </c>
      <c r="Q1039" s="247">
        <v>0</v>
      </c>
      <c r="R1039" s="248">
        <v>0</v>
      </c>
      <c r="S1039" s="248">
        <v>0</v>
      </c>
      <c r="T1039" s="248">
        <v>0</v>
      </c>
      <c r="U1039" s="250"/>
      <c r="V1039" s="250"/>
      <c r="W1039" s="250"/>
      <c r="X1039" s="250"/>
      <c r="Y1039" s="250"/>
      <c r="Z1039" s="250"/>
      <c r="AA1039" s="250"/>
      <c r="AB1039" s="250"/>
      <c r="AC1039" s="250"/>
      <c r="AD1039" s="250"/>
      <c r="AE1039" s="250"/>
      <c r="AF1039" s="250"/>
      <c r="AG1039" s="250"/>
      <c r="AH1039" s="250"/>
      <c r="AI1039" s="250"/>
      <c r="AJ1039" s="250"/>
      <c r="AK1039" s="250"/>
      <c r="AL1039" s="250"/>
      <c r="AM1039" s="250"/>
      <c r="AN1039" s="250"/>
      <c r="AO1039" s="250"/>
      <c r="AP1039" s="250"/>
      <c r="AQ1039" s="250"/>
    </row>
    <row r="1040" spans="1:43" s="48" customFormat="1" ht="22.5" customHeight="1" x14ac:dyDescent="0.25">
      <c r="A1040" s="245">
        <v>6</v>
      </c>
      <c r="B1040" s="258" t="s">
        <v>732</v>
      </c>
      <c r="C1040" s="248">
        <f t="shared" si="218"/>
        <v>2281871.84</v>
      </c>
      <c r="D1040" s="248">
        <f t="shared" si="216"/>
        <v>2281871.84</v>
      </c>
      <c r="E1040" s="247">
        <v>0</v>
      </c>
      <c r="F1040" s="247">
        <v>1739678.31</v>
      </c>
      <c r="G1040" s="247">
        <v>0</v>
      </c>
      <c r="H1040" s="247">
        <v>177491.38</v>
      </c>
      <c r="I1040" s="247">
        <v>364702.15</v>
      </c>
      <c r="J1040" s="249">
        <v>0</v>
      </c>
      <c r="K1040" s="247">
        <v>0</v>
      </c>
      <c r="L1040" s="247">
        <v>0</v>
      </c>
      <c r="M1040" s="247">
        <v>0</v>
      </c>
      <c r="N1040" s="247">
        <v>0</v>
      </c>
      <c r="O1040" s="247">
        <v>0</v>
      </c>
      <c r="P1040" s="247">
        <v>0</v>
      </c>
      <c r="Q1040" s="247">
        <v>0</v>
      </c>
      <c r="R1040" s="247">
        <v>0</v>
      </c>
      <c r="S1040" s="247">
        <v>0</v>
      </c>
      <c r="T1040" s="247">
        <v>0</v>
      </c>
      <c r="U1040" s="250"/>
      <c r="V1040" s="250"/>
      <c r="W1040" s="250"/>
      <c r="X1040" s="250"/>
      <c r="Y1040" s="250"/>
      <c r="Z1040" s="250"/>
      <c r="AA1040" s="250"/>
      <c r="AB1040" s="250"/>
      <c r="AC1040" s="250"/>
      <c r="AD1040" s="250"/>
      <c r="AE1040" s="250"/>
      <c r="AF1040" s="250"/>
      <c r="AG1040" s="250"/>
      <c r="AH1040" s="250"/>
      <c r="AI1040" s="250"/>
      <c r="AJ1040" s="250"/>
      <c r="AK1040" s="250"/>
      <c r="AL1040" s="250"/>
      <c r="AM1040" s="250"/>
      <c r="AN1040" s="250"/>
      <c r="AO1040" s="250"/>
      <c r="AP1040" s="250"/>
      <c r="AQ1040" s="250"/>
    </row>
    <row r="1041" spans="1:43" s="48" customFormat="1" ht="18.75" customHeight="1" x14ac:dyDescent="0.25">
      <c r="A1041" s="291">
        <v>7</v>
      </c>
      <c r="B1041" s="246" t="s">
        <v>734</v>
      </c>
      <c r="C1041" s="248">
        <f t="shared" si="218"/>
        <v>322140.49</v>
      </c>
      <c r="D1041" s="248">
        <f t="shared" si="216"/>
        <v>322140.49</v>
      </c>
      <c r="E1041" s="247">
        <v>0</v>
      </c>
      <c r="F1041" s="247">
        <v>0</v>
      </c>
      <c r="G1041" s="247">
        <v>0</v>
      </c>
      <c r="H1041" s="247">
        <v>0</v>
      </c>
      <c r="I1041" s="247">
        <v>322140.49</v>
      </c>
      <c r="J1041" s="249">
        <v>0</v>
      </c>
      <c r="K1041" s="247">
        <v>0</v>
      </c>
      <c r="L1041" s="247">
        <v>0</v>
      </c>
      <c r="M1041" s="247">
        <v>0</v>
      </c>
      <c r="N1041" s="247">
        <v>0</v>
      </c>
      <c r="O1041" s="247">
        <v>0</v>
      </c>
      <c r="P1041" s="247">
        <v>0</v>
      </c>
      <c r="Q1041" s="247">
        <v>0</v>
      </c>
      <c r="R1041" s="247">
        <v>0</v>
      </c>
      <c r="S1041" s="247">
        <v>0</v>
      </c>
      <c r="T1041" s="247">
        <v>0</v>
      </c>
      <c r="U1041" s="250"/>
      <c r="V1041" s="250"/>
      <c r="W1041" s="250"/>
      <c r="X1041" s="250"/>
      <c r="Y1041" s="250"/>
      <c r="Z1041" s="250"/>
      <c r="AA1041" s="250"/>
      <c r="AB1041" s="250"/>
      <c r="AC1041" s="250"/>
      <c r="AD1041" s="250"/>
      <c r="AE1041" s="250"/>
      <c r="AF1041" s="250"/>
      <c r="AG1041" s="250"/>
      <c r="AH1041" s="250"/>
      <c r="AI1041" s="250"/>
      <c r="AJ1041" s="250"/>
      <c r="AK1041" s="250"/>
      <c r="AL1041" s="250"/>
      <c r="AM1041" s="250"/>
      <c r="AN1041" s="250"/>
      <c r="AO1041" s="250"/>
      <c r="AP1041" s="250"/>
      <c r="AQ1041" s="250"/>
    </row>
    <row r="1042" spans="1:43" s="40" customFormat="1" ht="22.5" customHeight="1" x14ac:dyDescent="0.25">
      <c r="A1042" s="344" t="s">
        <v>320</v>
      </c>
      <c r="B1042" s="344"/>
      <c r="C1042" s="242">
        <f t="shared" ref="C1042:T1042" si="219">SUM(C1043:C1044)</f>
        <v>10033572.059999999</v>
      </c>
      <c r="D1042" s="242">
        <f t="shared" si="219"/>
        <v>3070904.46</v>
      </c>
      <c r="E1042" s="242">
        <f t="shared" si="219"/>
        <v>0</v>
      </c>
      <c r="F1042" s="242">
        <f t="shared" si="219"/>
        <v>2526390.06</v>
      </c>
      <c r="G1042" s="242">
        <f t="shared" si="219"/>
        <v>544514.4</v>
      </c>
      <c r="H1042" s="242">
        <f t="shared" si="219"/>
        <v>0</v>
      </c>
      <c r="I1042" s="242">
        <f t="shared" si="219"/>
        <v>0</v>
      </c>
      <c r="J1042" s="243">
        <f t="shared" si="219"/>
        <v>0</v>
      </c>
      <c r="K1042" s="242">
        <f t="shared" si="219"/>
        <v>0</v>
      </c>
      <c r="L1042" s="242">
        <f t="shared" si="219"/>
        <v>6962667.5999999996</v>
      </c>
      <c r="M1042" s="242">
        <f t="shared" si="219"/>
        <v>0</v>
      </c>
      <c r="N1042" s="242">
        <f t="shared" si="219"/>
        <v>0</v>
      </c>
      <c r="O1042" s="242">
        <f t="shared" si="219"/>
        <v>0</v>
      </c>
      <c r="P1042" s="242">
        <f t="shared" si="219"/>
        <v>0</v>
      </c>
      <c r="Q1042" s="242">
        <f t="shared" si="219"/>
        <v>0</v>
      </c>
      <c r="R1042" s="242">
        <f t="shared" si="219"/>
        <v>0</v>
      </c>
      <c r="S1042" s="242">
        <f t="shared" si="219"/>
        <v>0</v>
      </c>
      <c r="T1042" s="242">
        <f t="shared" si="219"/>
        <v>0</v>
      </c>
      <c r="U1042" s="244"/>
      <c r="V1042" s="244"/>
      <c r="W1042" s="244"/>
      <c r="X1042" s="244"/>
      <c r="Y1042" s="244"/>
      <c r="Z1042" s="244"/>
      <c r="AA1042" s="244"/>
      <c r="AB1042" s="244"/>
      <c r="AC1042" s="244"/>
      <c r="AD1042" s="244"/>
      <c r="AE1042" s="244"/>
      <c r="AF1042" s="244"/>
      <c r="AG1042" s="244"/>
      <c r="AH1042" s="244"/>
      <c r="AI1042" s="244"/>
      <c r="AJ1042" s="244"/>
      <c r="AK1042" s="244"/>
      <c r="AL1042" s="244"/>
      <c r="AM1042" s="244"/>
      <c r="AN1042" s="244"/>
      <c r="AO1042" s="244"/>
      <c r="AP1042" s="244"/>
      <c r="AQ1042" s="244"/>
    </row>
    <row r="1043" spans="1:43" s="48" customFormat="1" ht="22.5" customHeight="1" x14ac:dyDescent="0.25">
      <c r="A1043" s="245">
        <v>1</v>
      </c>
      <c r="B1043" s="246" t="s">
        <v>321</v>
      </c>
      <c r="C1043" s="247">
        <f t="shared" si="195"/>
        <v>3070904.46</v>
      </c>
      <c r="D1043" s="247">
        <f t="shared" si="216"/>
        <v>3070904.46</v>
      </c>
      <c r="E1043" s="247">
        <v>0</v>
      </c>
      <c r="F1043" s="247">
        <v>2526390.06</v>
      </c>
      <c r="G1043" s="247">
        <v>544514.4</v>
      </c>
      <c r="H1043" s="247">
        <v>0</v>
      </c>
      <c r="I1043" s="247">
        <v>0</v>
      </c>
      <c r="J1043" s="249">
        <v>0</v>
      </c>
      <c r="K1043" s="247">
        <v>0</v>
      </c>
      <c r="L1043" s="247">
        <v>0</v>
      </c>
      <c r="M1043" s="247">
        <v>0</v>
      </c>
      <c r="N1043" s="247">
        <v>0</v>
      </c>
      <c r="O1043" s="247">
        <v>0</v>
      </c>
      <c r="P1043" s="247">
        <v>0</v>
      </c>
      <c r="Q1043" s="247">
        <v>0</v>
      </c>
      <c r="R1043" s="247">
        <v>0</v>
      </c>
      <c r="S1043" s="247">
        <v>0</v>
      </c>
      <c r="T1043" s="247">
        <v>0</v>
      </c>
      <c r="U1043" s="250"/>
      <c r="V1043" s="250"/>
      <c r="W1043" s="250"/>
      <c r="X1043" s="250"/>
      <c r="Y1043" s="250"/>
      <c r="Z1043" s="250"/>
      <c r="AA1043" s="250"/>
      <c r="AB1043" s="250"/>
      <c r="AC1043" s="250"/>
      <c r="AD1043" s="250"/>
      <c r="AE1043" s="250"/>
      <c r="AF1043" s="250"/>
      <c r="AG1043" s="250"/>
      <c r="AH1043" s="250"/>
      <c r="AI1043" s="250"/>
      <c r="AJ1043" s="250"/>
      <c r="AK1043" s="250"/>
      <c r="AL1043" s="250"/>
      <c r="AM1043" s="250"/>
      <c r="AN1043" s="250"/>
      <c r="AO1043" s="250"/>
      <c r="AP1043" s="250"/>
      <c r="AQ1043" s="250"/>
    </row>
    <row r="1044" spans="1:43" s="48" customFormat="1" ht="21.75" customHeight="1" x14ac:dyDescent="0.25">
      <c r="A1044" s="245">
        <v>2</v>
      </c>
      <c r="B1044" s="246" t="s">
        <v>933</v>
      </c>
      <c r="C1044" s="247">
        <f t="shared" si="195"/>
        <v>6962667.5999999996</v>
      </c>
      <c r="D1044" s="247">
        <f t="shared" si="216"/>
        <v>0</v>
      </c>
      <c r="E1044" s="247">
        <v>0</v>
      </c>
      <c r="F1044" s="247">
        <v>0</v>
      </c>
      <c r="G1044" s="247">
        <v>0</v>
      </c>
      <c r="H1044" s="247">
        <v>0</v>
      </c>
      <c r="I1044" s="247">
        <v>0</v>
      </c>
      <c r="J1044" s="249">
        <v>0</v>
      </c>
      <c r="K1044" s="247">
        <v>0</v>
      </c>
      <c r="L1044" s="247">
        <v>6962667.5999999996</v>
      </c>
      <c r="M1044" s="247">
        <v>0</v>
      </c>
      <c r="N1044" s="247">
        <v>0</v>
      </c>
      <c r="O1044" s="247">
        <v>0</v>
      </c>
      <c r="P1044" s="247">
        <v>0</v>
      </c>
      <c r="Q1044" s="247">
        <v>0</v>
      </c>
      <c r="R1044" s="247">
        <v>0</v>
      </c>
      <c r="S1044" s="247">
        <v>0</v>
      </c>
      <c r="T1044" s="247">
        <v>0</v>
      </c>
      <c r="U1044" s="250"/>
      <c r="V1044" s="250"/>
      <c r="W1044" s="250"/>
      <c r="X1044" s="250"/>
      <c r="Y1044" s="250"/>
      <c r="Z1044" s="250"/>
      <c r="AA1044" s="250"/>
      <c r="AB1044" s="250"/>
      <c r="AC1044" s="250"/>
      <c r="AD1044" s="250"/>
      <c r="AE1044" s="250"/>
      <c r="AF1044" s="250"/>
      <c r="AG1044" s="250"/>
      <c r="AH1044" s="250"/>
      <c r="AI1044" s="250"/>
      <c r="AJ1044" s="250"/>
      <c r="AK1044" s="250"/>
      <c r="AL1044" s="250"/>
      <c r="AM1044" s="250"/>
      <c r="AN1044" s="250"/>
      <c r="AO1044" s="250"/>
      <c r="AP1044" s="250"/>
      <c r="AQ1044" s="250"/>
    </row>
    <row r="1045" spans="1:43" s="40" customFormat="1" ht="20.25" customHeight="1" x14ac:dyDescent="0.25">
      <c r="A1045" s="344" t="s">
        <v>322</v>
      </c>
      <c r="B1045" s="344"/>
      <c r="C1045" s="242">
        <f t="shared" ref="C1045:T1045" si="220">C1046</f>
        <v>4649506.58</v>
      </c>
      <c r="D1045" s="242">
        <f t="shared" si="220"/>
        <v>0</v>
      </c>
      <c r="E1045" s="242">
        <f t="shared" si="220"/>
        <v>0</v>
      </c>
      <c r="F1045" s="242">
        <f t="shared" si="220"/>
        <v>0</v>
      </c>
      <c r="G1045" s="242">
        <f t="shared" si="220"/>
        <v>0</v>
      </c>
      <c r="H1045" s="242">
        <f t="shared" si="220"/>
        <v>0</v>
      </c>
      <c r="I1045" s="242">
        <f t="shared" si="220"/>
        <v>0</v>
      </c>
      <c r="J1045" s="243">
        <f t="shared" si="220"/>
        <v>0</v>
      </c>
      <c r="K1045" s="242">
        <f t="shared" si="220"/>
        <v>0</v>
      </c>
      <c r="L1045" s="242">
        <f t="shared" si="220"/>
        <v>4463037.41</v>
      </c>
      <c r="M1045" s="242">
        <f t="shared" si="220"/>
        <v>0</v>
      </c>
      <c r="N1045" s="242">
        <f t="shared" si="220"/>
        <v>0</v>
      </c>
      <c r="O1045" s="242">
        <f t="shared" si="220"/>
        <v>0</v>
      </c>
      <c r="P1045" s="242">
        <f t="shared" si="220"/>
        <v>186469.17</v>
      </c>
      <c r="Q1045" s="242">
        <f t="shared" si="220"/>
        <v>0</v>
      </c>
      <c r="R1045" s="242">
        <f t="shared" si="220"/>
        <v>0</v>
      </c>
      <c r="S1045" s="242">
        <f t="shared" si="220"/>
        <v>0</v>
      </c>
      <c r="T1045" s="242">
        <f t="shared" si="220"/>
        <v>0</v>
      </c>
      <c r="U1045" s="244"/>
      <c r="V1045" s="244"/>
      <c r="W1045" s="244"/>
      <c r="X1045" s="244"/>
      <c r="Y1045" s="244"/>
      <c r="Z1045" s="244"/>
      <c r="AA1045" s="244"/>
      <c r="AB1045" s="244"/>
      <c r="AC1045" s="244"/>
      <c r="AD1045" s="244"/>
      <c r="AE1045" s="244"/>
      <c r="AF1045" s="244"/>
      <c r="AG1045" s="244"/>
      <c r="AH1045" s="244"/>
      <c r="AI1045" s="244"/>
      <c r="AJ1045" s="244"/>
      <c r="AK1045" s="244"/>
      <c r="AL1045" s="244"/>
      <c r="AM1045" s="244"/>
      <c r="AN1045" s="244"/>
      <c r="AO1045" s="244"/>
      <c r="AP1045" s="244"/>
      <c r="AQ1045" s="244"/>
    </row>
    <row r="1046" spans="1:43" s="48" customFormat="1" ht="22.5" customHeight="1" x14ac:dyDescent="0.25">
      <c r="A1046" s="245">
        <v>1</v>
      </c>
      <c r="B1046" s="246" t="s">
        <v>1555</v>
      </c>
      <c r="C1046" s="247">
        <f>D1046+K1046+L1046+M1046+N1046+O1046+P1046+Q1046+R1046+S1046+T1046</f>
        <v>4649506.58</v>
      </c>
      <c r="D1046" s="247">
        <f t="shared" si="216"/>
        <v>0</v>
      </c>
      <c r="E1046" s="247">
        <v>0</v>
      </c>
      <c r="F1046" s="247">
        <v>0</v>
      </c>
      <c r="G1046" s="247">
        <v>0</v>
      </c>
      <c r="H1046" s="247">
        <v>0</v>
      </c>
      <c r="I1046" s="247">
        <v>0</v>
      </c>
      <c r="J1046" s="249">
        <v>0</v>
      </c>
      <c r="K1046" s="247">
        <v>0</v>
      </c>
      <c r="L1046" s="247">
        <v>4463037.41</v>
      </c>
      <c r="M1046" s="247">
        <v>0</v>
      </c>
      <c r="N1046" s="247">
        <v>0</v>
      </c>
      <c r="O1046" s="247">
        <v>0</v>
      </c>
      <c r="P1046" s="247">
        <v>186469.17</v>
      </c>
      <c r="Q1046" s="247">
        <v>0</v>
      </c>
      <c r="R1046" s="247">
        <v>0</v>
      </c>
      <c r="S1046" s="247">
        <v>0</v>
      </c>
      <c r="T1046" s="247">
        <v>0</v>
      </c>
      <c r="U1046" s="250"/>
      <c r="V1046" s="250"/>
      <c r="W1046" s="250"/>
      <c r="X1046" s="250"/>
      <c r="Y1046" s="250"/>
      <c r="Z1046" s="250"/>
      <c r="AA1046" s="250"/>
      <c r="AB1046" s="250"/>
      <c r="AC1046" s="250"/>
      <c r="AD1046" s="250"/>
      <c r="AE1046" s="250"/>
      <c r="AF1046" s="250"/>
      <c r="AG1046" s="250"/>
      <c r="AH1046" s="250"/>
      <c r="AI1046" s="250"/>
      <c r="AJ1046" s="250"/>
      <c r="AK1046" s="250"/>
      <c r="AL1046" s="250"/>
      <c r="AM1046" s="250"/>
      <c r="AN1046" s="250"/>
      <c r="AO1046" s="250"/>
      <c r="AP1046" s="250"/>
      <c r="AQ1046" s="250"/>
    </row>
    <row r="1047" spans="1:43" s="40" customFormat="1" ht="22.5" customHeight="1" x14ac:dyDescent="0.25">
      <c r="A1047" s="344" t="s">
        <v>745</v>
      </c>
      <c r="B1047" s="344"/>
      <c r="C1047" s="242">
        <f t="shared" ref="C1047:T1047" si="221">C1048</f>
        <v>5631571.8300000001</v>
      </c>
      <c r="D1047" s="242">
        <f t="shared" si="221"/>
        <v>0</v>
      </c>
      <c r="E1047" s="242">
        <f t="shared" si="221"/>
        <v>0</v>
      </c>
      <c r="F1047" s="242">
        <f t="shared" si="221"/>
        <v>0</v>
      </c>
      <c r="G1047" s="242">
        <f t="shared" si="221"/>
        <v>0</v>
      </c>
      <c r="H1047" s="242">
        <f t="shared" si="221"/>
        <v>0</v>
      </c>
      <c r="I1047" s="242">
        <f t="shared" si="221"/>
        <v>0</v>
      </c>
      <c r="J1047" s="243">
        <f t="shared" si="221"/>
        <v>0</v>
      </c>
      <c r="K1047" s="242">
        <f t="shared" si="221"/>
        <v>0</v>
      </c>
      <c r="L1047" s="242">
        <f t="shared" si="221"/>
        <v>5631571.8300000001</v>
      </c>
      <c r="M1047" s="242">
        <f t="shared" si="221"/>
        <v>0</v>
      </c>
      <c r="N1047" s="242">
        <f t="shared" si="221"/>
        <v>0</v>
      </c>
      <c r="O1047" s="242">
        <f t="shared" si="221"/>
        <v>0</v>
      </c>
      <c r="P1047" s="242">
        <f t="shared" si="221"/>
        <v>0</v>
      </c>
      <c r="Q1047" s="242">
        <f t="shared" si="221"/>
        <v>0</v>
      </c>
      <c r="R1047" s="242">
        <f t="shared" si="221"/>
        <v>0</v>
      </c>
      <c r="S1047" s="242">
        <f t="shared" si="221"/>
        <v>0</v>
      </c>
      <c r="T1047" s="242">
        <f t="shared" si="221"/>
        <v>0</v>
      </c>
      <c r="U1047" s="244"/>
      <c r="V1047" s="244"/>
      <c r="W1047" s="244"/>
      <c r="X1047" s="244"/>
      <c r="Y1047" s="244"/>
      <c r="Z1047" s="244"/>
      <c r="AA1047" s="244"/>
      <c r="AB1047" s="244"/>
      <c r="AC1047" s="244"/>
      <c r="AD1047" s="244"/>
      <c r="AE1047" s="244"/>
      <c r="AF1047" s="244"/>
      <c r="AG1047" s="244"/>
      <c r="AH1047" s="244"/>
      <c r="AI1047" s="244"/>
      <c r="AJ1047" s="244"/>
      <c r="AK1047" s="244"/>
      <c r="AL1047" s="244"/>
      <c r="AM1047" s="244"/>
      <c r="AN1047" s="244"/>
      <c r="AO1047" s="244"/>
      <c r="AP1047" s="244"/>
      <c r="AQ1047" s="244"/>
    </row>
    <row r="1048" spans="1:43" s="48" customFormat="1" ht="22.5" customHeight="1" x14ac:dyDescent="0.25">
      <c r="A1048" s="245">
        <v>1</v>
      </c>
      <c r="B1048" s="246" t="s">
        <v>746</v>
      </c>
      <c r="C1048" s="247">
        <f>D1048+K1048+L1048+M1048+N1048+O1048+P1048+Q1048+R1048+S1048+T1048</f>
        <v>5631571.8300000001</v>
      </c>
      <c r="D1048" s="247">
        <f>SUM(E1048:I1048)</f>
        <v>0</v>
      </c>
      <c r="E1048" s="247">
        <v>0</v>
      </c>
      <c r="F1048" s="247">
        <v>0</v>
      </c>
      <c r="G1048" s="247">
        <v>0</v>
      </c>
      <c r="H1048" s="247">
        <v>0</v>
      </c>
      <c r="I1048" s="247">
        <v>0</v>
      </c>
      <c r="J1048" s="249">
        <v>0</v>
      </c>
      <c r="K1048" s="247">
        <v>0</v>
      </c>
      <c r="L1048" s="247">
        <v>5631571.8300000001</v>
      </c>
      <c r="M1048" s="247">
        <v>0</v>
      </c>
      <c r="N1048" s="247">
        <v>0</v>
      </c>
      <c r="O1048" s="247">
        <v>0</v>
      </c>
      <c r="P1048" s="247">
        <v>0</v>
      </c>
      <c r="Q1048" s="247">
        <v>0</v>
      </c>
      <c r="R1048" s="247">
        <v>0</v>
      </c>
      <c r="S1048" s="247">
        <v>0</v>
      </c>
      <c r="T1048" s="247">
        <v>0</v>
      </c>
      <c r="U1048" s="250"/>
      <c r="V1048" s="250"/>
      <c r="W1048" s="250"/>
      <c r="X1048" s="250"/>
      <c r="Y1048" s="250"/>
      <c r="Z1048" s="250"/>
      <c r="AA1048" s="250"/>
      <c r="AB1048" s="250"/>
      <c r="AC1048" s="250"/>
      <c r="AD1048" s="250"/>
      <c r="AE1048" s="250"/>
      <c r="AF1048" s="250"/>
      <c r="AG1048" s="250"/>
      <c r="AH1048" s="250"/>
      <c r="AI1048" s="250"/>
      <c r="AJ1048" s="250"/>
      <c r="AK1048" s="250"/>
      <c r="AL1048" s="250"/>
      <c r="AM1048" s="250"/>
      <c r="AN1048" s="250"/>
      <c r="AO1048" s="250"/>
      <c r="AP1048" s="250"/>
      <c r="AQ1048" s="250"/>
    </row>
    <row r="1049" spans="1:43" s="40" customFormat="1" ht="22.5" customHeight="1" x14ac:dyDescent="0.25">
      <c r="A1049" s="344" t="s">
        <v>1556</v>
      </c>
      <c r="B1049" s="344"/>
      <c r="C1049" s="242">
        <f t="shared" ref="C1049:T1049" si="222">SUM(C1050:C1052)</f>
        <v>2503992.3599999994</v>
      </c>
      <c r="D1049" s="242">
        <f t="shared" si="222"/>
        <v>1639198.3399999999</v>
      </c>
      <c r="E1049" s="242">
        <f t="shared" si="222"/>
        <v>0</v>
      </c>
      <c r="F1049" s="242">
        <f t="shared" si="222"/>
        <v>1562217.2</v>
      </c>
      <c r="G1049" s="242">
        <f t="shared" si="222"/>
        <v>0</v>
      </c>
      <c r="H1049" s="242">
        <f t="shared" si="222"/>
        <v>76981.14</v>
      </c>
      <c r="I1049" s="242">
        <f t="shared" si="222"/>
        <v>0</v>
      </c>
      <c r="J1049" s="243">
        <f t="shared" si="222"/>
        <v>0</v>
      </c>
      <c r="K1049" s="242">
        <f t="shared" si="222"/>
        <v>0</v>
      </c>
      <c r="L1049" s="242">
        <f t="shared" si="222"/>
        <v>0</v>
      </c>
      <c r="M1049" s="242">
        <f t="shared" si="222"/>
        <v>0</v>
      </c>
      <c r="N1049" s="242">
        <f t="shared" si="222"/>
        <v>340326.97</v>
      </c>
      <c r="O1049" s="242">
        <f t="shared" si="222"/>
        <v>200000</v>
      </c>
      <c r="P1049" s="242">
        <f t="shared" si="222"/>
        <v>324467.05</v>
      </c>
      <c r="Q1049" s="242">
        <f t="shared" si="222"/>
        <v>0</v>
      </c>
      <c r="R1049" s="242">
        <f t="shared" si="222"/>
        <v>0</v>
      </c>
      <c r="S1049" s="242">
        <f t="shared" si="222"/>
        <v>0</v>
      </c>
      <c r="T1049" s="242">
        <f t="shared" si="222"/>
        <v>0</v>
      </c>
      <c r="U1049" s="244"/>
      <c r="V1049" s="244"/>
      <c r="W1049" s="244"/>
      <c r="X1049" s="244"/>
      <c r="Y1049" s="244"/>
      <c r="Z1049" s="244"/>
      <c r="AA1049" s="244"/>
      <c r="AB1049" s="244"/>
      <c r="AC1049" s="244"/>
      <c r="AD1049" s="244"/>
      <c r="AE1049" s="244"/>
      <c r="AF1049" s="244"/>
      <c r="AG1049" s="244"/>
      <c r="AH1049" s="244"/>
      <c r="AI1049" s="244"/>
      <c r="AJ1049" s="244"/>
      <c r="AK1049" s="244"/>
      <c r="AL1049" s="244"/>
      <c r="AM1049" s="244"/>
      <c r="AN1049" s="244"/>
      <c r="AO1049" s="244"/>
      <c r="AP1049" s="244"/>
      <c r="AQ1049" s="244"/>
    </row>
    <row r="1050" spans="1:43" s="48" customFormat="1" ht="24" customHeight="1" x14ac:dyDescent="0.25">
      <c r="A1050" s="245">
        <v>1</v>
      </c>
      <c r="B1050" s="246" t="s">
        <v>935</v>
      </c>
      <c r="C1050" s="247">
        <f t="shared" ref="C1050:C1052" si="223">D1050+K1050+L1050+M1050+N1050+O1050+P1050+Q1050+R1050+S1050+T1050</f>
        <v>524467.05000000005</v>
      </c>
      <c r="D1050" s="247">
        <f t="shared" ref="D1050:D1052" si="224">SUM(E1050:I1050)</f>
        <v>0</v>
      </c>
      <c r="E1050" s="253">
        <v>0</v>
      </c>
      <c r="F1050" s="253">
        <v>0</v>
      </c>
      <c r="G1050" s="253">
        <v>0</v>
      </c>
      <c r="H1050" s="253">
        <v>0</v>
      </c>
      <c r="I1050" s="253">
        <v>0</v>
      </c>
      <c r="J1050" s="259">
        <v>0</v>
      </c>
      <c r="K1050" s="253">
        <v>0</v>
      </c>
      <c r="L1050" s="253">
        <v>0</v>
      </c>
      <c r="M1050" s="253">
        <v>0</v>
      </c>
      <c r="N1050" s="253">
        <v>0</v>
      </c>
      <c r="O1050" s="253">
        <v>200000</v>
      </c>
      <c r="P1050" s="253">
        <f>202086+122381.05</f>
        <v>324467.05</v>
      </c>
      <c r="Q1050" s="253">
        <v>0</v>
      </c>
      <c r="R1050" s="253">
        <v>0</v>
      </c>
      <c r="S1050" s="253">
        <v>0</v>
      </c>
      <c r="T1050" s="253">
        <v>0</v>
      </c>
      <c r="U1050" s="288"/>
      <c r="V1050" s="250"/>
      <c r="W1050" s="250"/>
      <c r="X1050" s="250"/>
      <c r="Y1050" s="250"/>
      <c r="Z1050" s="250"/>
      <c r="AA1050" s="250"/>
      <c r="AB1050" s="250"/>
      <c r="AC1050" s="250"/>
      <c r="AD1050" s="250"/>
      <c r="AE1050" s="250"/>
      <c r="AF1050" s="250"/>
      <c r="AG1050" s="250"/>
      <c r="AH1050" s="250"/>
      <c r="AI1050" s="250"/>
      <c r="AJ1050" s="250"/>
      <c r="AK1050" s="250"/>
      <c r="AL1050" s="250"/>
      <c r="AM1050" s="250"/>
      <c r="AN1050" s="250"/>
      <c r="AO1050" s="250"/>
      <c r="AP1050" s="250"/>
      <c r="AQ1050" s="250"/>
    </row>
    <row r="1051" spans="1:43" s="48" customFormat="1" ht="22.5" customHeight="1" x14ac:dyDescent="0.25">
      <c r="A1051" s="245">
        <v>2</v>
      </c>
      <c r="B1051" s="246" t="s">
        <v>754</v>
      </c>
      <c r="C1051" s="247">
        <f t="shared" si="223"/>
        <v>1639198.3399999999</v>
      </c>
      <c r="D1051" s="247">
        <f t="shared" si="224"/>
        <v>1639198.3399999999</v>
      </c>
      <c r="E1051" s="247">
        <v>0</v>
      </c>
      <c r="F1051" s="247">
        <v>1562217.2</v>
      </c>
      <c r="G1051" s="247">
        <v>0</v>
      </c>
      <c r="H1051" s="247">
        <v>76981.14</v>
      </c>
      <c r="I1051" s="247">
        <v>0</v>
      </c>
      <c r="J1051" s="249">
        <v>0</v>
      </c>
      <c r="K1051" s="247">
        <v>0</v>
      </c>
      <c r="L1051" s="247">
        <v>0</v>
      </c>
      <c r="M1051" s="247">
        <v>0</v>
      </c>
      <c r="N1051" s="247">
        <v>0</v>
      </c>
      <c r="O1051" s="247">
        <v>0</v>
      </c>
      <c r="P1051" s="247">
        <v>0</v>
      </c>
      <c r="Q1051" s="247">
        <v>0</v>
      </c>
      <c r="R1051" s="247">
        <v>0</v>
      </c>
      <c r="S1051" s="247">
        <v>0</v>
      </c>
      <c r="T1051" s="247">
        <v>0</v>
      </c>
      <c r="U1051" s="250"/>
      <c r="V1051" s="250"/>
      <c r="W1051" s="250"/>
      <c r="X1051" s="250"/>
      <c r="Y1051" s="250"/>
      <c r="Z1051" s="250"/>
      <c r="AA1051" s="250"/>
      <c r="AB1051" s="250"/>
      <c r="AC1051" s="250"/>
      <c r="AD1051" s="250"/>
      <c r="AE1051" s="250"/>
      <c r="AF1051" s="250"/>
      <c r="AG1051" s="250"/>
      <c r="AH1051" s="250"/>
      <c r="AI1051" s="250"/>
      <c r="AJ1051" s="250"/>
      <c r="AK1051" s="250"/>
      <c r="AL1051" s="250"/>
      <c r="AM1051" s="250"/>
      <c r="AN1051" s="250"/>
      <c r="AO1051" s="250"/>
      <c r="AP1051" s="250"/>
      <c r="AQ1051" s="250"/>
    </row>
    <row r="1052" spans="1:43" s="48" customFormat="1" ht="22.5" customHeight="1" x14ac:dyDescent="0.25">
      <c r="A1052" s="291">
        <v>3</v>
      </c>
      <c r="B1052" s="256" t="s">
        <v>937</v>
      </c>
      <c r="C1052" s="248">
        <f t="shared" si="223"/>
        <v>340326.97</v>
      </c>
      <c r="D1052" s="248">
        <f t="shared" si="224"/>
        <v>0</v>
      </c>
      <c r="E1052" s="248">
        <v>0</v>
      </c>
      <c r="F1052" s="248">
        <v>0</v>
      </c>
      <c r="G1052" s="248">
        <v>0</v>
      </c>
      <c r="H1052" s="248">
        <v>0</v>
      </c>
      <c r="I1052" s="248">
        <v>0</v>
      </c>
      <c r="J1052" s="257">
        <v>0</v>
      </c>
      <c r="K1052" s="248">
        <v>0</v>
      </c>
      <c r="L1052" s="248">
        <v>0</v>
      </c>
      <c r="M1052" s="248">
        <v>0</v>
      </c>
      <c r="N1052" s="248">
        <v>340326.97</v>
      </c>
      <c r="O1052" s="248">
        <v>0</v>
      </c>
      <c r="P1052" s="248">
        <v>0</v>
      </c>
      <c r="Q1052" s="248">
        <v>0</v>
      </c>
      <c r="R1052" s="248">
        <v>0</v>
      </c>
      <c r="S1052" s="248">
        <v>0</v>
      </c>
      <c r="T1052" s="248">
        <v>0</v>
      </c>
      <c r="U1052" s="250"/>
      <c r="V1052" s="250"/>
      <c r="W1052" s="250"/>
      <c r="X1052" s="250"/>
      <c r="Y1052" s="250"/>
      <c r="Z1052" s="250"/>
      <c r="AA1052" s="250"/>
      <c r="AB1052" s="250"/>
      <c r="AC1052" s="250"/>
      <c r="AD1052" s="250"/>
      <c r="AE1052" s="250"/>
      <c r="AF1052" s="250"/>
      <c r="AG1052" s="250"/>
      <c r="AH1052" s="250"/>
      <c r="AI1052" s="250"/>
      <c r="AJ1052" s="250"/>
      <c r="AK1052" s="250"/>
      <c r="AL1052" s="250"/>
      <c r="AM1052" s="250"/>
      <c r="AN1052" s="250"/>
      <c r="AO1052" s="250"/>
      <c r="AP1052" s="250"/>
      <c r="AQ1052" s="250"/>
    </row>
    <row r="1053" spans="1:43" s="48" customFormat="1" ht="26.25" customHeight="1" x14ac:dyDescent="0.25">
      <c r="A1053" s="347" t="s">
        <v>1557</v>
      </c>
      <c r="B1053" s="347"/>
      <c r="C1053" s="292">
        <f t="shared" ref="C1053:T1053" si="225">SUM(C1054:C1060)</f>
        <v>16719920.889999999</v>
      </c>
      <c r="D1053" s="292">
        <f t="shared" si="225"/>
        <v>6191821.8700000001</v>
      </c>
      <c r="E1053" s="292">
        <f t="shared" si="225"/>
        <v>0</v>
      </c>
      <c r="F1053" s="292">
        <f t="shared" si="225"/>
        <v>4318632.67</v>
      </c>
      <c r="G1053" s="292">
        <f t="shared" si="225"/>
        <v>208057.2</v>
      </c>
      <c r="H1053" s="292">
        <f t="shared" si="225"/>
        <v>920553.6</v>
      </c>
      <c r="I1053" s="292">
        <f t="shared" si="225"/>
        <v>744578.4</v>
      </c>
      <c r="J1053" s="293">
        <f t="shared" si="225"/>
        <v>0</v>
      </c>
      <c r="K1053" s="292">
        <f t="shared" si="225"/>
        <v>0</v>
      </c>
      <c r="L1053" s="292">
        <f t="shared" si="225"/>
        <v>5982447.9000000004</v>
      </c>
      <c r="M1053" s="292">
        <f t="shared" si="225"/>
        <v>0</v>
      </c>
      <c r="N1053" s="292">
        <f t="shared" si="225"/>
        <v>3665007.05</v>
      </c>
      <c r="O1053" s="292">
        <f t="shared" si="225"/>
        <v>0</v>
      </c>
      <c r="P1053" s="292">
        <f t="shared" si="225"/>
        <v>880644.07</v>
      </c>
      <c r="Q1053" s="292">
        <f t="shared" si="225"/>
        <v>0</v>
      </c>
      <c r="R1053" s="292">
        <f t="shared" si="225"/>
        <v>0</v>
      </c>
      <c r="S1053" s="292">
        <f t="shared" si="225"/>
        <v>0</v>
      </c>
      <c r="T1053" s="292">
        <f t="shared" si="225"/>
        <v>0</v>
      </c>
      <c r="U1053" s="244"/>
      <c r="V1053" s="244"/>
      <c r="W1053" s="244"/>
      <c r="X1053" s="244"/>
      <c r="Y1053" s="244"/>
      <c r="Z1053" s="244"/>
      <c r="AA1053" s="244"/>
      <c r="AB1053" s="244"/>
      <c r="AC1053" s="244"/>
      <c r="AD1053" s="244"/>
      <c r="AE1053" s="244"/>
      <c r="AF1053" s="244"/>
      <c r="AG1053" s="244"/>
      <c r="AH1053" s="244"/>
      <c r="AI1053" s="244"/>
      <c r="AJ1053" s="244"/>
      <c r="AK1053" s="244"/>
      <c r="AL1053" s="244"/>
      <c r="AM1053" s="244"/>
      <c r="AN1053" s="244"/>
      <c r="AO1053" s="244"/>
      <c r="AP1053" s="244"/>
      <c r="AQ1053" s="244"/>
    </row>
    <row r="1054" spans="1:43" s="48" customFormat="1" ht="22.5" customHeight="1" x14ac:dyDescent="0.25">
      <c r="A1054" s="294">
        <v>1</v>
      </c>
      <c r="B1054" s="198" t="s">
        <v>793</v>
      </c>
      <c r="C1054" s="295">
        <f t="shared" ref="C1054:C1060" si="226">D1054+K1054+L1054+M1054+N1054+O1054+P1054+Q1054+R1054+S1054+T1054</f>
        <v>6218004.1199999992</v>
      </c>
      <c r="D1054" s="295">
        <f t="shared" ref="D1054:D1060" si="227">SUM(E1054:I1054)</f>
        <v>2552997.0699999998</v>
      </c>
      <c r="E1054" s="295">
        <v>0</v>
      </c>
      <c r="F1054" s="295">
        <v>1726818.67</v>
      </c>
      <c r="G1054" s="295">
        <v>208057.2</v>
      </c>
      <c r="H1054" s="295">
        <v>618121.19999999995</v>
      </c>
      <c r="I1054" s="295">
        <v>0</v>
      </c>
      <c r="J1054" s="296">
        <v>0</v>
      </c>
      <c r="K1054" s="295">
        <v>0</v>
      </c>
      <c r="L1054" s="295">
        <v>0</v>
      </c>
      <c r="M1054" s="295">
        <v>0</v>
      </c>
      <c r="N1054" s="295">
        <v>3665007.05</v>
      </c>
      <c r="O1054" s="295">
        <v>0</v>
      </c>
      <c r="P1054" s="295">
        <v>0</v>
      </c>
      <c r="Q1054" s="295">
        <v>0</v>
      </c>
      <c r="R1054" s="295">
        <v>0</v>
      </c>
      <c r="S1054" s="295">
        <v>0</v>
      </c>
      <c r="T1054" s="295">
        <v>0</v>
      </c>
      <c r="U1054" s="250"/>
      <c r="V1054" s="250"/>
      <c r="W1054" s="250"/>
      <c r="X1054" s="250"/>
      <c r="Y1054" s="250"/>
      <c r="Z1054" s="250"/>
      <c r="AA1054" s="250"/>
      <c r="AB1054" s="250"/>
      <c r="AC1054" s="250"/>
      <c r="AD1054" s="250"/>
      <c r="AE1054" s="250"/>
      <c r="AF1054" s="250"/>
      <c r="AG1054" s="250"/>
      <c r="AH1054" s="250"/>
      <c r="AI1054" s="250"/>
      <c r="AJ1054" s="250"/>
      <c r="AK1054" s="250"/>
      <c r="AL1054" s="250"/>
      <c r="AM1054" s="250"/>
      <c r="AN1054" s="250"/>
      <c r="AO1054" s="250"/>
      <c r="AP1054" s="250"/>
      <c r="AQ1054" s="250"/>
    </row>
    <row r="1055" spans="1:43" s="48" customFormat="1" ht="22.5" customHeight="1" x14ac:dyDescent="0.25">
      <c r="A1055" s="294">
        <v>2</v>
      </c>
      <c r="B1055" s="198" t="s">
        <v>1558</v>
      </c>
      <c r="C1055" s="295">
        <f t="shared" si="226"/>
        <v>6180364.7800000003</v>
      </c>
      <c r="D1055" s="295">
        <f t="shared" si="227"/>
        <v>0</v>
      </c>
      <c r="E1055" s="295">
        <v>0</v>
      </c>
      <c r="F1055" s="295">
        <v>0</v>
      </c>
      <c r="G1055" s="295">
        <v>0</v>
      </c>
      <c r="H1055" s="295">
        <v>0</v>
      </c>
      <c r="I1055" s="295">
        <v>0</v>
      </c>
      <c r="J1055" s="296">
        <v>0</v>
      </c>
      <c r="K1055" s="295">
        <v>0</v>
      </c>
      <c r="L1055" s="295">
        <v>5982447.9000000004</v>
      </c>
      <c r="M1055" s="295">
        <v>0</v>
      </c>
      <c r="N1055" s="295">
        <v>0</v>
      </c>
      <c r="O1055" s="295">
        <v>0</v>
      </c>
      <c r="P1055" s="295">
        <v>197916.88</v>
      </c>
      <c r="Q1055" s="295">
        <v>0</v>
      </c>
      <c r="R1055" s="295">
        <v>0</v>
      </c>
      <c r="S1055" s="295">
        <v>0</v>
      </c>
      <c r="T1055" s="295">
        <v>0</v>
      </c>
      <c r="U1055" s="250"/>
      <c r="V1055" s="250"/>
      <c r="W1055" s="250"/>
      <c r="X1055" s="250"/>
      <c r="Y1055" s="250"/>
      <c r="Z1055" s="250"/>
      <c r="AA1055" s="250"/>
      <c r="AB1055" s="250"/>
      <c r="AC1055" s="250"/>
      <c r="AD1055" s="250"/>
      <c r="AE1055" s="250"/>
      <c r="AF1055" s="250"/>
      <c r="AG1055" s="250"/>
      <c r="AH1055" s="250"/>
      <c r="AI1055" s="250"/>
      <c r="AJ1055" s="250"/>
      <c r="AK1055" s="250"/>
      <c r="AL1055" s="250"/>
      <c r="AM1055" s="250"/>
      <c r="AN1055" s="250"/>
      <c r="AO1055" s="250"/>
      <c r="AP1055" s="250"/>
      <c r="AQ1055" s="250"/>
    </row>
    <row r="1056" spans="1:43" s="48" customFormat="1" ht="22.5" customHeight="1" x14ac:dyDescent="0.25">
      <c r="A1056" s="294">
        <v>3</v>
      </c>
      <c r="B1056" s="198" t="s">
        <v>1559</v>
      </c>
      <c r="C1056" s="295">
        <f t="shared" si="226"/>
        <v>253459.88</v>
      </c>
      <c r="D1056" s="295">
        <f t="shared" si="227"/>
        <v>0</v>
      </c>
      <c r="E1056" s="295">
        <v>0</v>
      </c>
      <c r="F1056" s="295">
        <v>0</v>
      </c>
      <c r="G1056" s="295">
        <v>0</v>
      </c>
      <c r="H1056" s="295">
        <v>0</v>
      </c>
      <c r="I1056" s="295">
        <v>0</v>
      </c>
      <c r="J1056" s="296">
        <v>0</v>
      </c>
      <c r="K1056" s="295">
        <v>0</v>
      </c>
      <c r="L1056" s="295">
        <v>0</v>
      </c>
      <c r="M1056" s="295">
        <v>0</v>
      </c>
      <c r="N1056" s="295">
        <v>0</v>
      </c>
      <c r="O1056" s="295">
        <v>0</v>
      </c>
      <c r="P1056" s="295">
        <v>253459.88</v>
      </c>
      <c r="Q1056" s="295">
        <v>0</v>
      </c>
      <c r="R1056" s="295">
        <v>0</v>
      </c>
      <c r="S1056" s="295">
        <v>0</v>
      </c>
      <c r="T1056" s="295">
        <v>0</v>
      </c>
      <c r="U1056" s="250"/>
      <c r="V1056" s="250"/>
      <c r="W1056" s="250"/>
      <c r="X1056" s="250"/>
      <c r="Y1056" s="250"/>
      <c r="Z1056" s="250"/>
      <c r="AA1056" s="250"/>
      <c r="AB1056" s="250"/>
      <c r="AC1056" s="250"/>
      <c r="AD1056" s="250"/>
      <c r="AE1056" s="250"/>
      <c r="AF1056" s="250"/>
      <c r="AG1056" s="250"/>
      <c r="AH1056" s="250"/>
      <c r="AI1056" s="250"/>
      <c r="AJ1056" s="250"/>
      <c r="AK1056" s="250"/>
      <c r="AL1056" s="250"/>
      <c r="AM1056" s="250"/>
      <c r="AN1056" s="250"/>
      <c r="AO1056" s="250"/>
      <c r="AP1056" s="250"/>
      <c r="AQ1056" s="250"/>
    </row>
    <row r="1057" spans="1:43" s="48" customFormat="1" ht="22.5" customHeight="1" x14ac:dyDescent="0.25">
      <c r="A1057" s="294">
        <v>4</v>
      </c>
      <c r="B1057" s="198" t="s">
        <v>941</v>
      </c>
      <c r="C1057" s="295">
        <f t="shared" si="226"/>
        <v>2328495.6</v>
      </c>
      <c r="D1057" s="295">
        <f t="shared" si="227"/>
        <v>2328495.6</v>
      </c>
      <c r="E1057" s="295">
        <v>0</v>
      </c>
      <c r="F1057" s="295">
        <v>1281484.8</v>
      </c>
      <c r="G1057" s="295">
        <v>0</v>
      </c>
      <c r="H1057" s="295">
        <v>302432.40000000002</v>
      </c>
      <c r="I1057" s="295">
        <v>744578.4</v>
      </c>
      <c r="J1057" s="296">
        <v>0</v>
      </c>
      <c r="K1057" s="295">
        <v>0</v>
      </c>
      <c r="L1057" s="295">
        <v>0</v>
      </c>
      <c r="M1057" s="295">
        <v>0</v>
      </c>
      <c r="N1057" s="295">
        <v>0</v>
      </c>
      <c r="O1057" s="295">
        <v>0</v>
      </c>
      <c r="P1057" s="295">
        <v>0</v>
      </c>
      <c r="Q1057" s="295">
        <v>0</v>
      </c>
      <c r="R1057" s="295">
        <v>0</v>
      </c>
      <c r="S1057" s="295">
        <v>0</v>
      </c>
      <c r="T1057" s="295">
        <v>0</v>
      </c>
      <c r="U1057" s="250"/>
      <c r="V1057" s="250"/>
      <c r="W1057" s="250"/>
      <c r="X1057" s="250"/>
      <c r="Y1057" s="250"/>
      <c r="Z1057" s="250"/>
      <c r="AA1057" s="250"/>
      <c r="AB1057" s="250"/>
      <c r="AC1057" s="250"/>
      <c r="AD1057" s="250"/>
      <c r="AE1057" s="250"/>
      <c r="AF1057" s="250"/>
      <c r="AG1057" s="250"/>
      <c r="AH1057" s="250"/>
      <c r="AI1057" s="250"/>
      <c r="AJ1057" s="250"/>
      <c r="AK1057" s="250"/>
      <c r="AL1057" s="250"/>
      <c r="AM1057" s="250"/>
      <c r="AN1057" s="250"/>
      <c r="AO1057" s="250"/>
      <c r="AP1057" s="250"/>
      <c r="AQ1057" s="250"/>
    </row>
    <row r="1058" spans="1:43" s="48" customFormat="1" ht="22.5" customHeight="1" x14ac:dyDescent="0.25">
      <c r="A1058" s="294">
        <v>5</v>
      </c>
      <c r="B1058" s="198" t="s">
        <v>1560</v>
      </c>
      <c r="C1058" s="295">
        <f t="shared" si="226"/>
        <v>169380.48000000001</v>
      </c>
      <c r="D1058" s="295">
        <f t="shared" si="227"/>
        <v>0</v>
      </c>
      <c r="E1058" s="295">
        <v>0</v>
      </c>
      <c r="F1058" s="295">
        <v>0</v>
      </c>
      <c r="G1058" s="295">
        <v>0</v>
      </c>
      <c r="H1058" s="295">
        <v>0</v>
      </c>
      <c r="I1058" s="295">
        <v>0</v>
      </c>
      <c r="J1058" s="296">
        <v>0</v>
      </c>
      <c r="K1058" s="295">
        <v>0</v>
      </c>
      <c r="L1058" s="295">
        <v>0</v>
      </c>
      <c r="M1058" s="295">
        <v>0</v>
      </c>
      <c r="N1058" s="295">
        <v>0</v>
      </c>
      <c r="O1058" s="295">
        <v>0</v>
      </c>
      <c r="P1058" s="295">
        <v>169380.48000000001</v>
      </c>
      <c r="Q1058" s="295">
        <v>0</v>
      </c>
      <c r="R1058" s="295">
        <v>0</v>
      </c>
      <c r="S1058" s="295">
        <v>0</v>
      </c>
      <c r="T1058" s="295">
        <v>0</v>
      </c>
      <c r="U1058" s="250"/>
      <c r="V1058" s="250"/>
      <c r="W1058" s="250"/>
      <c r="X1058" s="250"/>
      <c r="Y1058" s="250"/>
      <c r="Z1058" s="250"/>
      <c r="AA1058" s="250"/>
      <c r="AB1058" s="250"/>
      <c r="AC1058" s="250"/>
      <c r="AD1058" s="250"/>
      <c r="AE1058" s="250"/>
      <c r="AF1058" s="250"/>
      <c r="AG1058" s="250"/>
      <c r="AH1058" s="250"/>
      <c r="AI1058" s="250"/>
      <c r="AJ1058" s="250"/>
      <c r="AK1058" s="250"/>
      <c r="AL1058" s="250"/>
      <c r="AM1058" s="250"/>
      <c r="AN1058" s="250"/>
      <c r="AO1058" s="250"/>
      <c r="AP1058" s="250"/>
      <c r="AQ1058" s="250"/>
    </row>
    <row r="1059" spans="1:43" s="48" customFormat="1" ht="22.5" customHeight="1" x14ac:dyDescent="0.25">
      <c r="A1059" s="294">
        <v>6</v>
      </c>
      <c r="B1059" s="198" t="s">
        <v>442</v>
      </c>
      <c r="C1059" s="295">
        <f t="shared" si="226"/>
        <v>1310329.2</v>
      </c>
      <c r="D1059" s="295">
        <f t="shared" si="227"/>
        <v>1310329.2</v>
      </c>
      <c r="E1059" s="295">
        <v>0</v>
      </c>
      <c r="F1059" s="295">
        <v>1310329.2</v>
      </c>
      <c r="G1059" s="295">
        <v>0</v>
      </c>
      <c r="H1059" s="295">
        <v>0</v>
      </c>
      <c r="I1059" s="295">
        <v>0</v>
      </c>
      <c r="J1059" s="296">
        <v>0</v>
      </c>
      <c r="K1059" s="295">
        <v>0</v>
      </c>
      <c r="L1059" s="295">
        <v>0</v>
      </c>
      <c r="M1059" s="295">
        <v>0</v>
      </c>
      <c r="N1059" s="295">
        <v>0</v>
      </c>
      <c r="O1059" s="295">
        <v>0</v>
      </c>
      <c r="P1059" s="295">
        <v>0</v>
      </c>
      <c r="Q1059" s="295">
        <v>0</v>
      </c>
      <c r="R1059" s="295">
        <v>0</v>
      </c>
      <c r="S1059" s="295">
        <v>0</v>
      </c>
      <c r="T1059" s="295">
        <v>0</v>
      </c>
      <c r="U1059" s="250"/>
      <c r="V1059" s="250"/>
      <c r="W1059" s="250"/>
      <c r="X1059" s="250"/>
      <c r="Y1059" s="250"/>
      <c r="Z1059" s="250"/>
      <c r="AA1059" s="250"/>
      <c r="AB1059" s="250"/>
      <c r="AC1059" s="250"/>
      <c r="AD1059" s="250"/>
      <c r="AE1059" s="250"/>
      <c r="AF1059" s="250"/>
      <c r="AG1059" s="250"/>
      <c r="AH1059" s="250"/>
      <c r="AI1059" s="250"/>
      <c r="AJ1059" s="250"/>
      <c r="AK1059" s="250"/>
      <c r="AL1059" s="250"/>
      <c r="AM1059" s="250"/>
      <c r="AN1059" s="250"/>
      <c r="AO1059" s="250"/>
      <c r="AP1059" s="250"/>
      <c r="AQ1059" s="250"/>
    </row>
    <row r="1060" spans="1:43" s="48" customFormat="1" ht="22.5" customHeight="1" x14ac:dyDescent="0.25">
      <c r="A1060" s="294">
        <v>7</v>
      </c>
      <c r="B1060" s="198" t="s">
        <v>1561</v>
      </c>
      <c r="C1060" s="295">
        <f t="shared" si="226"/>
        <v>259886.83</v>
      </c>
      <c r="D1060" s="295">
        <f t="shared" si="227"/>
        <v>0</v>
      </c>
      <c r="E1060" s="295">
        <v>0</v>
      </c>
      <c r="F1060" s="295">
        <v>0</v>
      </c>
      <c r="G1060" s="295">
        <v>0</v>
      </c>
      <c r="H1060" s="295">
        <v>0</v>
      </c>
      <c r="I1060" s="295">
        <v>0</v>
      </c>
      <c r="J1060" s="296">
        <v>0</v>
      </c>
      <c r="K1060" s="295">
        <v>0</v>
      </c>
      <c r="L1060" s="295">
        <v>0</v>
      </c>
      <c r="M1060" s="295">
        <v>0</v>
      </c>
      <c r="N1060" s="295">
        <v>0</v>
      </c>
      <c r="O1060" s="295">
        <v>0</v>
      </c>
      <c r="P1060" s="295">
        <v>259886.83</v>
      </c>
      <c r="Q1060" s="295">
        <v>0</v>
      </c>
      <c r="R1060" s="295">
        <v>0</v>
      </c>
      <c r="S1060" s="295">
        <v>0</v>
      </c>
      <c r="T1060" s="295">
        <v>0</v>
      </c>
      <c r="U1060" s="250"/>
      <c r="V1060" s="250"/>
      <c r="W1060" s="250"/>
      <c r="X1060" s="250"/>
      <c r="Y1060" s="250"/>
      <c r="Z1060" s="250"/>
      <c r="AA1060" s="250"/>
      <c r="AB1060" s="250"/>
      <c r="AC1060" s="250"/>
      <c r="AD1060" s="250"/>
      <c r="AE1060" s="250"/>
      <c r="AF1060" s="250"/>
      <c r="AG1060" s="250"/>
      <c r="AH1060" s="250"/>
      <c r="AI1060" s="250"/>
      <c r="AJ1060" s="250"/>
      <c r="AK1060" s="250"/>
      <c r="AL1060" s="250"/>
      <c r="AM1060" s="250"/>
      <c r="AN1060" s="250"/>
      <c r="AO1060" s="250"/>
      <c r="AP1060" s="250"/>
      <c r="AQ1060" s="250"/>
    </row>
    <row r="1061" spans="1:43" s="40" customFormat="1" ht="22.5" customHeight="1" x14ac:dyDescent="0.25">
      <c r="A1061" s="348" t="s">
        <v>756</v>
      </c>
      <c r="B1061" s="348"/>
      <c r="C1061" s="297">
        <f t="shared" ref="C1061:T1061" si="228">SUM(C1062:C1066)</f>
        <v>18017109.664000001</v>
      </c>
      <c r="D1061" s="297">
        <f t="shared" si="228"/>
        <v>16231069.924000001</v>
      </c>
      <c r="E1061" s="297">
        <f t="shared" si="228"/>
        <v>7702873.8000000007</v>
      </c>
      <c r="F1061" s="297">
        <f t="shared" si="228"/>
        <v>5559443.5</v>
      </c>
      <c r="G1061" s="297">
        <f t="shared" si="228"/>
        <v>1119388.7999999998</v>
      </c>
      <c r="H1061" s="297">
        <f t="shared" si="228"/>
        <v>924525.08799999999</v>
      </c>
      <c r="I1061" s="297">
        <f t="shared" si="228"/>
        <v>924838.73600000015</v>
      </c>
      <c r="J1061" s="298">
        <f t="shared" si="228"/>
        <v>0</v>
      </c>
      <c r="K1061" s="297">
        <f t="shared" si="228"/>
        <v>0</v>
      </c>
      <c r="L1061" s="297">
        <f t="shared" si="228"/>
        <v>0</v>
      </c>
      <c r="M1061" s="297">
        <f t="shared" si="228"/>
        <v>0</v>
      </c>
      <c r="N1061" s="297">
        <f t="shared" si="228"/>
        <v>883462.56</v>
      </c>
      <c r="O1061" s="297">
        <f t="shared" si="228"/>
        <v>0</v>
      </c>
      <c r="P1061" s="297">
        <f t="shared" si="228"/>
        <v>902577.17999999993</v>
      </c>
      <c r="Q1061" s="297">
        <f t="shared" si="228"/>
        <v>0</v>
      </c>
      <c r="R1061" s="297">
        <f t="shared" si="228"/>
        <v>0</v>
      </c>
      <c r="S1061" s="297">
        <f t="shared" si="228"/>
        <v>0</v>
      </c>
      <c r="T1061" s="297">
        <f t="shared" si="228"/>
        <v>0</v>
      </c>
      <c r="U1061" s="244"/>
      <c r="V1061" s="244"/>
      <c r="W1061" s="244"/>
      <c r="X1061" s="244"/>
      <c r="Y1061" s="244"/>
      <c r="Z1061" s="244"/>
      <c r="AA1061" s="244"/>
      <c r="AB1061" s="244"/>
      <c r="AC1061" s="244"/>
      <c r="AD1061" s="244"/>
      <c r="AE1061" s="244"/>
      <c r="AF1061" s="244"/>
      <c r="AG1061" s="244"/>
      <c r="AH1061" s="244"/>
      <c r="AI1061" s="244"/>
      <c r="AJ1061" s="244"/>
      <c r="AK1061" s="244"/>
      <c r="AL1061" s="244"/>
      <c r="AM1061" s="244"/>
      <c r="AN1061" s="244"/>
      <c r="AO1061" s="244"/>
      <c r="AP1061" s="244"/>
      <c r="AQ1061" s="244"/>
    </row>
    <row r="1062" spans="1:43" s="48" customFormat="1" ht="22.5" customHeight="1" x14ac:dyDescent="0.25">
      <c r="A1062" s="245">
        <v>1</v>
      </c>
      <c r="B1062" s="246" t="s">
        <v>1562</v>
      </c>
      <c r="C1062" s="247">
        <f t="shared" ref="C1062:C1066" si="229">D1062+K1062+L1062+M1062+N1062+O1062+P1062+Q1062+R1062+S1062+T1062</f>
        <v>3998029.1439999999</v>
      </c>
      <c r="D1062" s="247">
        <f t="shared" ref="D1062:D1066" si="230">SUM(E1062:I1062)</f>
        <v>3747139.324</v>
      </c>
      <c r="E1062" s="247">
        <v>0</v>
      </c>
      <c r="F1062" s="247">
        <v>1783181.5</v>
      </c>
      <c r="G1062" s="247">
        <v>790603.2</v>
      </c>
      <c r="H1062" s="247">
        <v>490149.08799999999</v>
      </c>
      <c r="I1062" s="247">
        <v>683205.53600000008</v>
      </c>
      <c r="J1062" s="249">
        <v>0</v>
      </c>
      <c r="K1062" s="247">
        <v>0</v>
      </c>
      <c r="L1062" s="247">
        <v>0</v>
      </c>
      <c r="M1062" s="247">
        <v>0</v>
      </c>
      <c r="N1062" s="247">
        <v>0</v>
      </c>
      <c r="O1062" s="247">
        <v>0</v>
      </c>
      <c r="P1062" s="247">
        <v>250889.82</v>
      </c>
      <c r="Q1062" s="247">
        <v>0</v>
      </c>
      <c r="R1062" s="247">
        <v>0</v>
      </c>
      <c r="S1062" s="247">
        <v>0</v>
      </c>
      <c r="T1062" s="247">
        <v>0</v>
      </c>
      <c r="U1062" s="290"/>
      <c r="V1062" s="290"/>
      <c r="W1062" s="250"/>
      <c r="X1062" s="250"/>
      <c r="Y1062" s="250"/>
      <c r="Z1062" s="250"/>
      <c r="AA1062" s="250"/>
      <c r="AB1062" s="250"/>
      <c r="AC1062" s="250"/>
      <c r="AD1062" s="250"/>
      <c r="AE1062" s="250"/>
      <c r="AF1062" s="250"/>
      <c r="AG1062" s="250"/>
      <c r="AH1062" s="250"/>
      <c r="AI1062" s="250"/>
      <c r="AJ1062" s="250"/>
      <c r="AK1062" s="250"/>
      <c r="AL1062" s="250"/>
      <c r="AM1062" s="250"/>
      <c r="AN1062" s="250"/>
      <c r="AO1062" s="250"/>
      <c r="AP1062" s="250"/>
      <c r="AQ1062" s="250"/>
    </row>
    <row r="1063" spans="1:43" s="48" customFormat="1" ht="22.5" customHeight="1" x14ac:dyDescent="0.25">
      <c r="A1063" s="245">
        <v>2</v>
      </c>
      <c r="B1063" s="246" t="s">
        <v>1563</v>
      </c>
      <c r="C1063" s="285">
        <f t="shared" si="229"/>
        <v>6381375.4100000001</v>
      </c>
      <c r="D1063" s="247">
        <f t="shared" si="230"/>
        <v>5876067.2999999998</v>
      </c>
      <c r="E1063" s="285">
        <v>1305818.1000000001</v>
      </c>
      <c r="F1063" s="247">
        <v>3776262</v>
      </c>
      <c r="G1063" s="285">
        <v>328785.59999999998</v>
      </c>
      <c r="H1063" s="247">
        <v>314497.2</v>
      </c>
      <c r="I1063" s="285">
        <v>150704.4</v>
      </c>
      <c r="J1063" s="249">
        <v>0</v>
      </c>
      <c r="K1063" s="285">
        <v>0</v>
      </c>
      <c r="L1063" s="247">
        <v>0</v>
      </c>
      <c r="M1063" s="285">
        <v>0</v>
      </c>
      <c r="N1063" s="247">
        <v>0</v>
      </c>
      <c r="O1063" s="285">
        <v>0</v>
      </c>
      <c r="P1063" s="247">
        <f>281178.69+224129.42</f>
        <v>505308.11</v>
      </c>
      <c r="Q1063" s="285">
        <v>0</v>
      </c>
      <c r="R1063" s="247">
        <v>0</v>
      </c>
      <c r="S1063" s="285">
        <v>0</v>
      </c>
      <c r="T1063" s="247">
        <v>0</v>
      </c>
      <c r="U1063" s="250"/>
      <c r="V1063" s="250"/>
      <c r="W1063" s="250"/>
      <c r="X1063" s="250"/>
      <c r="Y1063" s="250"/>
      <c r="Z1063" s="250"/>
      <c r="AA1063" s="250"/>
      <c r="AB1063" s="250"/>
      <c r="AC1063" s="250"/>
      <c r="AD1063" s="250"/>
      <c r="AE1063" s="250"/>
      <c r="AF1063" s="250"/>
      <c r="AG1063" s="250"/>
      <c r="AH1063" s="250"/>
      <c r="AI1063" s="250"/>
      <c r="AJ1063" s="250"/>
      <c r="AK1063" s="250"/>
      <c r="AL1063" s="250"/>
      <c r="AM1063" s="250"/>
      <c r="AN1063" s="250"/>
      <c r="AO1063" s="250"/>
      <c r="AP1063" s="250"/>
      <c r="AQ1063" s="250"/>
    </row>
    <row r="1064" spans="1:43" s="48" customFormat="1" ht="22.5" customHeight="1" x14ac:dyDescent="0.25">
      <c r="A1064" s="245">
        <v>3</v>
      </c>
      <c r="B1064" s="246" t="s">
        <v>768</v>
      </c>
      <c r="C1064" s="247">
        <f t="shared" si="229"/>
        <v>883462.56</v>
      </c>
      <c r="D1064" s="247">
        <f t="shared" si="230"/>
        <v>0</v>
      </c>
      <c r="E1064" s="247">
        <v>0</v>
      </c>
      <c r="F1064" s="247">
        <v>0</v>
      </c>
      <c r="G1064" s="247">
        <v>0</v>
      </c>
      <c r="H1064" s="247">
        <v>0</v>
      </c>
      <c r="I1064" s="247">
        <v>0</v>
      </c>
      <c r="J1064" s="249">
        <v>0</v>
      </c>
      <c r="K1064" s="247">
        <v>0</v>
      </c>
      <c r="L1064" s="247">
        <v>0</v>
      </c>
      <c r="M1064" s="247">
        <v>0</v>
      </c>
      <c r="N1064" s="247">
        <v>883462.56</v>
      </c>
      <c r="O1064" s="247">
        <v>0</v>
      </c>
      <c r="P1064" s="247">
        <v>0</v>
      </c>
      <c r="Q1064" s="247">
        <v>0</v>
      </c>
      <c r="R1064" s="247">
        <v>0</v>
      </c>
      <c r="S1064" s="247">
        <v>0</v>
      </c>
      <c r="T1064" s="247">
        <v>0</v>
      </c>
      <c r="U1064" s="250"/>
      <c r="V1064" s="250"/>
      <c r="W1064" s="250"/>
      <c r="X1064" s="250"/>
      <c r="Y1064" s="250"/>
      <c r="Z1064" s="250"/>
      <c r="AA1064" s="250"/>
      <c r="AB1064" s="250"/>
      <c r="AC1064" s="250"/>
      <c r="AD1064" s="250"/>
      <c r="AE1064" s="250"/>
      <c r="AF1064" s="250"/>
      <c r="AG1064" s="250"/>
      <c r="AH1064" s="250"/>
      <c r="AI1064" s="250"/>
      <c r="AJ1064" s="250"/>
      <c r="AK1064" s="250"/>
      <c r="AL1064" s="250"/>
      <c r="AM1064" s="250"/>
      <c r="AN1064" s="250"/>
      <c r="AO1064" s="250"/>
      <c r="AP1064" s="250"/>
      <c r="AQ1064" s="250"/>
    </row>
    <row r="1065" spans="1:43" s="48" customFormat="1" ht="22.5" customHeight="1" x14ac:dyDescent="0.25">
      <c r="A1065" s="245">
        <v>4</v>
      </c>
      <c r="B1065" s="246" t="s">
        <v>947</v>
      </c>
      <c r="C1065" s="247">
        <f t="shared" si="229"/>
        <v>6397055.7000000002</v>
      </c>
      <c r="D1065" s="247">
        <f t="shared" si="230"/>
        <v>6397055.7000000002</v>
      </c>
      <c r="E1065" s="247">
        <v>6397055.7000000002</v>
      </c>
      <c r="F1065" s="247">
        <v>0</v>
      </c>
      <c r="G1065" s="247">
        <v>0</v>
      </c>
      <c r="H1065" s="247">
        <v>0</v>
      </c>
      <c r="I1065" s="247">
        <v>0</v>
      </c>
      <c r="J1065" s="249">
        <v>0</v>
      </c>
      <c r="K1065" s="247">
        <v>0</v>
      </c>
      <c r="L1065" s="247">
        <v>0</v>
      </c>
      <c r="M1065" s="247">
        <v>0</v>
      </c>
      <c r="N1065" s="247">
        <v>0</v>
      </c>
      <c r="O1065" s="247">
        <v>0</v>
      </c>
      <c r="P1065" s="247">
        <v>0</v>
      </c>
      <c r="Q1065" s="247">
        <v>0</v>
      </c>
      <c r="R1065" s="247">
        <v>0</v>
      </c>
      <c r="S1065" s="247">
        <v>0</v>
      </c>
      <c r="T1065" s="247">
        <v>0</v>
      </c>
      <c r="U1065" s="250"/>
      <c r="V1065" s="250"/>
      <c r="W1065" s="250"/>
      <c r="X1065" s="250"/>
      <c r="Y1065" s="250"/>
      <c r="Z1065" s="250"/>
      <c r="AA1065" s="250"/>
      <c r="AB1065" s="250"/>
      <c r="AC1065" s="250"/>
      <c r="AD1065" s="250"/>
      <c r="AE1065" s="250"/>
      <c r="AF1065" s="250"/>
      <c r="AG1065" s="250"/>
      <c r="AH1065" s="250"/>
      <c r="AI1065" s="250"/>
      <c r="AJ1065" s="250"/>
      <c r="AK1065" s="250"/>
      <c r="AL1065" s="250"/>
      <c r="AM1065" s="250"/>
      <c r="AN1065" s="250"/>
      <c r="AO1065" s="250"/>
      <c r="AP1065" s="250"/>
      <c r="AQ1065" s="250"/>
    </row>
    <row r="1066" spans="1:43" s="48" customFormat="1" ht="22.5" customHeight="1" x14ac:dyDescent="0.25">
      <c r="A1066" s="245">
        <v>5</v>
      </c>
      <c r="B1066" s="246" t="s">
        <v>1564</v>
      </c>
      <c r="C1066" s="247">
        <f t="shared" si="229"/>
        <v>357186.85</v>
      </c>
      <c r="D1066" s="247">
        <f t="shared" si="230"/>
        <v>210807.6</v>
      </c>
      <c r="E1066" s="247">
        <v>0</v>
      </c>
      <c r="F1066" s="247">
        <v>0</v>
      </c>
      <c r="G1066" s="247">
        <v>0</v>
      </c>
      <c r="H1066" s="247">
        <v>119878.8</v>
      </c>
      <c r="I1066" s="247">
        <v>90928.8</v>
      </c>
      <c r="J1066" s="249">
        <v>0</v>
      </c>
      <c r="K1066" s="247">
        <v>0</v>
      </c>
      <c r="L1066" s="247">
        <v>0</v>
      </c>
      <c r="M1066" s="247">
        <v>0</v>
      </c>
      <c r="N1066" s="247">
        <v>0</v>
      </c>
      <c r="O1066" s="247">
        <v>0</v>
      </c>
      <c r="P1066" s="247">
        <v>146379.25</v>
      </c>
      <c r="Q1066" s="247">
        <v>0</v>
      </c>
      <c r="R1066" s="247">
        <v>0</v>
      </c>
      <c r="S1066" s="247">
        <v>0</v>
      </c>
      <c r="T1066" s="247">
        <v>0</v>
      </c>
      <c r="U1066" s="250"/>
      <c r="V1066" s="250"/>
      <c r="W1066" s="250"/>
      <c r="X1066" s="250"/>
      <c r="Y1066" s="250"/>
      <c r="Z1066" s="250"/>
      <c r="AA1066" s="250"/>
      <c r="AB1066" s="250"/>
      <c r="AC1066" s="250"/>
      <c r="AD1066" s="250"/>
      <c r="AE1066" s="250"/>
      <c r="AF1066" s="250"/>
      <c r="AG1066" s="250"/>
      <c r="AH1066" s="250"/>
      <c r="AI1066" s="250"/>
      <c r="AJ1066" s="250"/>
      <c r="AK1066" s="250"/>
      <c r="AL1066" s="250"/>
      <c r="AM1066" s="250"/>
      <c r="AN1066" s="250"/>
      <c r="AO1066" s="250"/>
      <c r="AP1066" s="250"/>
      <c r="AQ1066" s="250"/>
    </row>
    <row r="1067" spans="1:43" s="40" customFormat="1" ht="33" customHeight="1" x14ac:dyDescent="0.25">
      <c r="A1067" s="344" t="s">
        <v>409</v>
      </c>
      <c r="B1067" s="344"/>
      <c r="C1067" s="242">
        <f t="shared" ref="C1067:T1067" si="231">C1068+C1071</f>
        <v>4058178</v>
      </c>
      <c r="D1067" s="242">
        <f t="shared" si="231"/>
        <v>4058178</v>
      </c>
      <c r="E1067" s="242">
        <f t="shared" si="231"/>
        <v>3241350</v>
      </c>
      <c r="F1067" s="242">
        <f t="shared" si="231"/>
        <v>0</v>
      </c>
      <c r="G1067" s="242">
        <f t="shared" si="231"/>
        <v>0</v>
      </c>
      <c r="H1067" s="242">
        <f t="shared" si="231"/>
        <v>98608.8</v>
      </c>
      <c r="I1067" s="242">
        <f t="shared" si="231"/>
        <v>718219.2</v>
      </c>
      <c r="J1067" s="243">
        <f t="shared" si="231"/>
        <v>0</v>
      </c>
      <c r="K1067" s="242">
        <f t="shared" si="231"/>
        <v>0</v>
      </c>
      <c r="L1067" s="242">
        <f t="shared" si="231"/>
        <v>0</v>
      </c>
      <c r="M1067" s="242">
        <f t="shared" si="231"/>
        <v>0</v>
      </c>
      <c r="N1067" s="242">
        <f t="shared" si="231"/>
        <v>0</v>
      </c>
      <c r="O1067" s="242">
        <f t="shared" si="231"/>
        <v>0</v>
      </c>
      <c r="P1067" s="242">
        <f t="shared" si="231"/>
        <v>0</v>
      </c>
      <c r="Q1067" s="242">
        <f t="shared" si="231"/>
        <v>0</v>
      </c>
      <c r="R1067" s="242">
        <f t="shared" si="231"/>
        <v>0</v>
      </c>
      <c r="S1067" s="242">
        <f t="shared" si="231"/>
        <v>0</v>
      </c>
      <c r="T1067" s="242">
        <f t="shared" si="231"/>
        <v>0</v>
      </c>
      <c r="U1067" s="244"/>
      <c r="V1067" s="244"/>
      <c r="W1067" s="244"/>
      <c r="X1067" s="244"/>
      <c r="Y1067" s="244"/>
      <c r="Z1067" s="244"/>
      <c r="AA1067" s="244"/>
      <c r="AB1067" s="244"/>
      <c r="AC1067" s="244"/>
      <c r="AD1067" s="244"/>
      <c r="AE1067" s="244"/>
      <c r="AF1067" s="244"/>
      <c r="AG1067" s="244"/>
      <c r="AH1067" s="244"/>
      <c r="AI1067" s="244"/>
      <c r="AJ1067" s="244"/>
      <c r="AK1067" s="244"/>
      <c r="AL1067" s="244"/>
      <c r="AM1067" s="244"/>
      <c r="AN1067" s="244"/>
      <c r="AO1067" s="244"/>
      <c r="AP1067" s="244"/>
      <c r="AQ1067" s="244"/>
    </row>
    <row r="1068" spans="1:43" s="40" customFormat="1" ht="22.5" customHeight="1" x14ac:dyDescent="0.25">
      <c r="A1068" s="344" t="s">
        <v>410</v>
      </c>
      <c r="B1068" s="344"/>
      <c r="C1068" s="242">
        <f t="shared" ref="C1068:T1068" si="232">SUM(C1069:C1070)</f>
        <v>3959569.2</v>
      </c>
      <c r="D1068" s="242">
        <f t="shared" si="232"/>
        <v>3959569.2</v>
      </c>
      <c r="E1068" s="242">
        <f t="shared" si="232"/>
        <v>3241350</v>
      </c>
      <c r="F1068" s="242">
        <f t="shared" si="232"/>
        <v>0</v>
      </c>
      <c r="G1068" s="242">
        <f t="shared" si="232"/>
        <v>0</v>
      </c>
      <c r="H1068" s="242">
        <f t="shared" si="232"/>
        <v>0</v>
      </c>
      <c r="I1068" s="242">
        <f t="shared" si="232"/>
        <v>718219.2</v>
      </c>
      <c r="J1068" s="243">
        <f t="shared" si="232"/>
        <v>0</v>
      </c>
      <c r="K1068" s="242">
        <f t="shared" si="232"/>
        <v>0</v>
      </c>
      <c r="L1068" s="242">
        <f t="shared" si="232"/>
        <v>0</v>
      </c>
      <c r="M1068" s="242">
        <f t="shared" si="232"/>
        <v>0</v>
      </c>
      <c r="N1068" s="242">
        <f t="shared" si="232"/>
        <v>0</v>
      </c>
      <c r="O1068" s="242">
        <f t="shared" si="232"/>
        <v>0</v>
      </c>
      <c r="P1068" s="242">
        <f t="shared" si="232"/>
        <v>0</v>
      </c>
      <c r="Q1068" s="242">
        <f t="shared" si="232"/>
        <v>0</v>
      </c>
      <c r="R1068" s="242">
        <f t="shared" si="232"/>
        <v>0</v>
      </c>
      <c r="S1068" s="242">
        <f t="shared" si="232"/>
        <v>0</v>
      </c>
      <c r="T1068" s="242">
        <f t="shared" si="232"/>
        <v>0</v>
      </c>
      <c r="U1068" s="244"/>
      <c r="V1068" s="244"/>
      <c r="W1068" s="244"/>
      <c r="X1068" s="244"/>
      <c r="Y1068" s="244"/>
      <c r="Z1068" s="244"/>
      <c r="AA1068" s="244"/>
      <c r="AB1068" s="244"/>
      <c r="AC1068" s="244"/>
      <c r="AD1068" s="244"/>
      <c r="AE1068" s="244"/>
      <c r="AF1068" s="244"/>
      <c r="AG1068" s="244"/>
      <c r="AH1068" s="244"/>
      <c r="AI1068" s="244"/>
      <c r="AJ1068" s="244"/>
      <c r="AK1068" s="244"/>
      <c r="AL1068" s="244"/>
      <c r="AM1068" s="244"/>
      <c r="AN1068" s="244"/>
      <c r="AO1068" s="244"/>
      <c r="AP1068" s="244"/>
      <c r="AQ1068" s="244"/>
    </row>
    <row r="1069" spans="1:43" s="48" customFormat="1" ht="22.5" customHeight="1" x14ac:dyDescent="0.25">
      <c r="A1069" s="245">
        <v>1</v>
      </c>
      <c r="B1069" s="246" t="s">
        <v>790</v>
      </c>
      <c r="C1069" s="247">
        <f t="shared" ref="C1069:C1072" si="233">D1069+K1069+L1069+M1069+N1069+O1069+P1069+Q1069+R1069+S1069+T1069</f>
        <v>3241350</v>
      </c>
      <c r="D1069" s="247">
        <f t="shared" ref="D1069:D1072" si="234">SUM(E1069:I1069)</f>
        <v>3241350</v>
      </c>
      <c r="E1069" s="247">
        <v>3241350</v>
      </c>
      <c r="F1069" s="247">
        <v>0</v>
      </c>
      <c r="G1069" s="247">
        <v>0</v>
      </c>
      <c r="H1069" s="247">
        <v>0</v>
      </c>
      <c r="I1069" s="247">
        <v>0</v>
      </c>
      <c r="J1069" s="249">
        <v>0</v>
      </c>
      <c r="K1069" s="247">
        <v>0</v>
      </c>
      <c r="L1069" s="247">
        <v>0</v>
      </c>
      <c r="M1069" s="247">
        <v>0</v>
      </c>
      <c r="N1069" s="247">
        <v>0</v>
      </c>
      <c r="O1069" s="247">
        <v>0</v>
      </c>
      <c r="P1069" s="247">
        <v>0</v>
      </c>
      <c r="Q1069" s="247">
        <v>0</v>
      </c>
      <c r="R1069" s="247">
        <v>0</v>
      </c>
      <c r="S1069" s="247">
        <v>0</v>
      </c>
      <c r="T1069" s="247">
        <v>0</v>
      </c>
      <c r="U1069" s="250"/>
      <c r="V1069" s="250"/>
      <c r="W1069" s="250"/>
      <c r="X1069" s="250"/>
      <c r="Y1069" s="250"/>
      <c r="Z1069" s="250"/>
      <c r="AA1069" s="250"/>
      <c r="AB1069" s="250"/>
      <c r="AC1069" s="250"/>
      <c r="AD1069" s="250"/>
      <c r="AE1069" s="250"/>
      <c r="AF1069" s="250"/>
      <c r="AG1069" s="250"/>
      <c r="AH1069" s="250"/>
      <c r="AI1069" s="250"/>
      <c r="AJ1069" s="250"/>
      <c r="AK1069" s="250"/>
      <c r="AL1069" s="250"/>
      <c r="AM1069" s="250"/>
      <c r="AN1069" s="250"/>
      <c r="AO1069" s="250"/>
      <c r="AP1069" s="250"/>
      <c r="AQ1069" s="250"/>
    </row>
    <row r="1070" spans="1:43" s="48" customFormat="1" ht="22.5" customHeight="1" x14ac:dyDescent="0.25">
      <c r="A1070" s="245">
        <v>2</v>
      </c>
      <c r="B1070" s="246" t="s">
        <v>949</v>
      </c>
      <c r="C1070" s="247">
        <f t="shared" si="233"/>
        <v>718219.2</v>
      </c>
      <c r="D1070" s="247">
        <f t="shared" si="234"/>
        <v>718219.2</v>
      </c>
      <c r="E1070" s="247">
        <v>0</v>
      </c>
      <c r="F1070" s="247">
        <v>0</v>
      </c>
      <c r="G1070" s="247">
        <v>0</v>
      </c>
      <c r="H1070" s="247">
        <v>0</v>
      </c>
      <c r="I1070" s="247">
        <v>718219.2</v>
      </c>
      <c r="J1070" s="249">
        <v>0</v>
      </c>
      <c r="K1070" s="247">
        <v>0</v>
      </c>
      <c r="L1070" s="247">
        <v>0</v>
      </c>
      <c r="M1070" s="247">
        <v>0</v>
      </c>
      <c r="N1070" s="247">
        <v>0</v>
      </c>
      <c r="O1070" s="247">
        <v>0</v>
      </c>
      <c r="P1070" s="247">
        <v>0</v>
      </c>
      <c r="Q1070" s="247">
        <v>0</v>
      </c>
      <c r="R1070" s="247">
        <v>0</v>
      </c>
      <c r="S1070" s="247">
        <v>0</v>
      </c>
      <c r="T1070" s="247">
        <v>0</v>
      </c>
      <c r="U1070" s="250"/>
      <c r="V1070" s="250"/>
      <c r="W1070" s="250"/>
      <c r="X1070" s="250"/>
      <c r="Y1070" s="250"/>
      <c r="Z1070" s="250"/>
      <c r="AA1070" s="250"/>
      <c r="AB1070" s="250"/>
      <c r="AC1070" s="250"/>
      <c r="AD1070" s="250"/>
      <c r="AE1070" s="250"/>
      <c r="AF1070" s="250"/>
      <c r="AG1070" s="250"/>
      <c r="AH1070" s="250"/>
      <c r="AI1070" s="250"/>
      <c r="AJ1070" s="250"/>
      <c r="AK1070" s="250"/>
      <c r="AL1070" s="250"/>
      <c r="AM1070" s="250"/>
      <c r="AN1070" s="250"/>
      <c r="AO1070" s="250"/>
      <c r="AP1070" s="250"/>
      <c r="AQ1070" s="250"/>
    </row>
    <row r="1071" spans="1:43" s="40" customFormat="1" ht="24.75" customHeight="1" x14ac:dyDescent="0.25">
      <c r="A1071" s="344" t="s">
        <v>423</v>
      </c>
      <c r="B1071" s="344"/>
      <c r="C1071" s="242">
        <f t="shared" ref="C1071:T1071" si="235">C1072</f>
        <v>98608.8</v>
      </c>
      <c r="D1071" s="242">
        <f t="shared" si="235"/>
        <v>98608.8</v>
      </c>
      <c r="E1071" s="242">
        <f t="shared" si="235"/>
        <v>0</v>
      </c>
      <c r="F1071" s="242">
        <f t="shared" si="235"/>
        <v>0</v>
      </c>
      <c r="G1071" s="242">
        <f t="shared" si="235"/>
        <v>0</v>
      </c>
      <c r="H1071" s="242">
        <f t="shared" si="235"/>
        <v>98608.8</v>
      </c>
      <c r="I1071" s="242">
        <f t="shared" si="235"/>
        <v>0</v>
      </c>
      <c r="J1071" s="243">
        <f t="shared" si="235"/>
        <v>0</v>
      </c>
      <c r="K1071" s="242">
        <f t="shared" si="235"/>
        <v>0</v>
      </c>
      <c r="L1071" s="242">
        <f t="shared" si="235"/>
        <v>0</v>
      </c>
      <c r="M1071" s="242">
        <f t="shared" si="235"/>
        <v>0</v>
      </c>
      <c r="N1071" s="242">
        <f t="shared" si="235"/>
        <v>0</v>
      </c>
      <c r="O1071" s="242">
        <f t="shared" si="235"/>
        <v>0</v>
      </c>
      <c r="P1071" s="242">
        <f t="shared" si="235"/>
        <v>0</v>
      </c>
      <c r="Q1071" s="242">
        <f t="shared" si="235"/>
        <v>0</v>
      </c>
      <c r="R1071" s="242">
        <f t="shared" si="235"/>
        <v>0</v>
      </c>
      <c r="S1071" s="242">
        <f t="shared" si="235"/>
        <v>0</v>
      </c>
      <c r="T1071" s="242">
        <f t="shared" si="235"/>
        <v>0</v>
      </c>
      <c r="U1071" s="244"/>
      <c r="V1071" s="244"/>
      <c r="W1071" s="244"/>
      <c r="X1071" s="244"/>
      <c r="Y1071" s="244"/>
      <c r="Z1071" s="244"/>
      <c r="AA1071" s="244"/>
      <c r="AB1071" s="244"/>
      <c r="AC1071" s="244"/>
      <c r="AD1071" s="244"/>
      <c r="AE1071" s="244"/>
      <c r="AF1071" s="244"/>
      <c r="AG1071" s="244"/>
      <c r="AH1071" s="244"/>
      <c r="AI1071" s="244"/>
      <c r="AJ1071" s="244"/>
      <c r="AK1071" s="244"/>
      <c r="AL1071" s="244"/>
      <c r="AM1071" s="244"/>
      <c r="AN1071" s="244"/>
      <c r="AO1071" s="244"/>
      <c r="AP1071" s="244"/>
      <c r="AQ1071" s="244"/>
    </row>
    <row r="1072" spans="1:43" s="48" customFormat="1" ht="23.25" customHeight="1" x14ac:dyDescent="0.25">
      <c r="A1072" s="245">
        <v>1</v>
      </c>
      <c r="B1072" s="246" t="s">
        <v>424</v>
      </c>
      <c r="C1072" s="247">
        <f t="shared" si="233"/>
        <v>98608.8</v>
      </c>
      <c r="D1072" s="247">
        <f t="shared" si="234"/>
        <v>98608.8</v>
      </c>
      <c r="E1072" s="247">
        <v>0</v>
      </c>
      <c r="F1072" s="247">
        <v>0</v>
      </c>
      <c r="G1072" s="247">
        <v>0</v>
      </c>
      <c r="H1072" s="247">
        <v>98608.8</v>
      </c>
      <c r="I1072" s="247">
        <v>0</v>
      </c>
      <c r="J1072" s="249">
        <v>0</v>
      </c>
      <c r="K1072" s="247">
        <v>0</v>
      </c>
      <c r="L1072" s="247">
        <v>0</v>
      </c>
      <c r="M1072" s="247">
        <v>0</v>
      </c>
      <c r="N1072" s="247">
        <v>0</v>
      </c>
      <c r="O1072" s="247">
        <v>0</v>
      </c>
      <c r="P1072" s="247">
        <v>0</v>
      </c>
      <c r="Q1072" s="247">
        <v>0</v>
      </c>
      <c r="R1072" s="247">
        <v>0</v>
      </c>
      <c r="S1072" s="247">
        <v>0</v>
      </c>
      <c r="T1072" s="247">
        <v>0</v>
      </c>
      <c r="U1072" s="250"/>
      <c r="V1072" s="250"/>
      <c r="W1072" s="250"/>
      <c r="X1072" s="250"/>
      <c r="Y1072" s="250"/>
      <c r="Z1072" s="250"/>
      <c r="AA1072" s="250"/>
      <c r="AB1072" s="250"/>
      <c r="AC1072" s="250"/>
      <c r="AD1072" s="250"/>
      <c r="AE1072" s="250"/>
      <c r="AF1072" s="250"/>
      <c r="AG1072" s="250"/>
      <c r="AH1072" s="250"/>
      <c r="AI1072" s="250"/>
      <c r="AJ1072" s="250"/>
      <c r="AK1072" s="250"/>
      <c r="AL1072" s="250"/>
      <c r="AM1072" s="250"/>
      <c r="AN1072" s="250"/>
      <c r="AO1072" s="250"/>
      <c r="AP1072" s="250"/>
      <c r="AQ1072" s="250"/>
    </row>
    <row r="1073" spans="1:43" s="40" customFormat="1" ht="32.25" customHeight="1" x14ac:dyDescent="0.25">
      <c r="A1073" s="344" t="s">
        <v>459</v>
      </c>
      <c r="B1073" s="344"/>
      <c r="C1073" s="242">
        <f t="shared" ref="C1073:T1073" si="236">C1074+C1078</f>
        <v>16156013.48</v>
      </c>
      <c r="D1073" s="242">
        <f t="shared" si="236"/>
        <v>9368510.8000000007</v>
      </c>
      <c r="E1073" s="242">
        <f t="shared" si="236"/>
        <v>534073.19999999995</v>
      </c>
      <c r="F1073" s="242">
        <f t="shared" si="236"/>
        <v>5557174</v>
      </c>
      <c r="G1073" s="242">
        <f t="shared" si="236"/>
        <v>1762945.6</v>
      </c>
      <c r="H1073" s="242">
        <f t="shared" si="236"/>
        <v>630035.19999999995</v>
      </c>
      <c r="I1073" s="242">
        <f t="shared" si="236"/>
        <v>884282.8</v>
      </c>
      <c r="J1073" s="243">
        <f t="shared" si="236"/>
        <v>0</v>
      </c>
      <c r="K1073" s="242">
        <f t="shared" si="236"/>
        <v>0</v>
      </c>
      <c r="L1073" s="242">
        <f t="shared" si="236"/>
        <v>5368474.8</v>
      </c>
      <c r="M1073" s="242">
        <f t="shared" si="236"/>
        <v>0</v>
      </c>
      <c r="N1073" s="242">
        <f t="shared" si="236"/>
        <v>0</v>
      </c>
      <c r="O1073" s="242">
        <f t="shared" si="236"/>
        <v>0</v>
      </c>
      <c r="P1073" s="242">
        <f t="shared" si="236"/>
        <v>1419027.88</v>
      </c>
      <c r="Q1073" s="242">
        <f t="shared" si="236"/>
        <v>0</v>
      </c>
      <c r="R1073" s="242">
        <f t="shared" si="236"/>
        <v>0</v>
      </c>
      <c r="S1073" s="242">
        <f t="shared" si="236"/>
        <v>0</v>
      </c>
      <c r="T1073" s="242">
        <f t="shared" si="236"/>
        <v>0</v>
      </c>
      <c r="U1073" s="244"/>
      <c r="V1073" s="244"/>
      <c r="W1073" s="244"/>
      <c r="X1073" s="244"/>
      <c r="Y1073" s="244"/>
      <c r="Z1073" s="244"/>
      <c r="AA1073" s="244"/>
      <c r="AB1073" s="244"/>
      <c r="AC1073" s="244"/>
      <c r="AD1073" s="244"/>
      <c r="AE1073" s="244"/>
      <c r="AF1073" s="244"/>
      <c r="AG1073" s="244"/>
      <c r="AH1073" s="244"/>
      <c r="AI1073" s="244"/>
      <c r="AJ1073" s="244"/>
      <c r="AK1073" s="244"/>
      <c r="AL1073" s="244"/>
      <c r="AM1073" s="244"/>
      <c r="AN1073" s="244"/>
      <c r="AO1073" s="244"/>
      <c r="AP1073" s="244"/>
      <c r="AQ1073" s="244"/>
    </row>
    <row r="1074" spans="1:43" s="40" customFormat="1" ht="30" customHeight="1" x14ac:dyDescent="0.25">
      <c r="A1074" s="344" t="s">
        <v>460</v>
      </c>
      <c r="B1074" s="344"/>
      <c r="C1074" s="242">
        <f t="shared" ref="C1074:T1074" si="237">SUM(C1075:C1077)</f>
        <v>10455818.800000001</v>
      </c>
      <c r="D1074" s="242">
        <f t="shared" si="237"/>
        <v>9368510.8000000007</v>
      </c>
      <c r="E1074" s="242">
        <f t="shared" si="237"/>
        <v>534073.19999999995</v>
      </c>
      <c r="F1074" s="242">
        <f t="shared" si="237"/>
        <v>5557174</v>
      </c>
      <c r="G1074" s="242">
        <f t="shared" si="237"/>
        <v>1762945.6</v>
      </c>
      <c r="H1074" s="242">
        <f t="shared" si="237"/>
        <v>630035.19999999995</v>
      </c>
      <c r="I1074" s="242">
        <f t="shared" si="237"/>
        <v>884282.8</v>
      </c>
      <c r="J1074" s="243">
        <f t="shared" si="237"/>
        <v>0</v>
      </c>
      <c r="K1074" s="242">
        <f t="shared" si="237"/>
        <v>0</v>
      </c>
      <c r="L1074" s="242">
        <f t="shared" si="237"/>
        <v>0</v>
      </c>
      <c r="M1074" s="242">
        <f t="shared" si="237"/>
        <v>0</v>
      </c>
      <c r="N1074" s="242">
        <f t="shared" si="237"/>
        <v>0</v>
      </c>
      <c r="O1074" s="242">
        <f t="shared" si="237"/>
        <v>0</v>
      </c>
      <c r="P1074" s="242">
        <f t="shared" si="237"/>
        <v>1087308</v>
      </c>
      <c r="Q1074" s="242">
        <f t="shared" si="237"/>
        <v>0</v>
      </c>
      <c r="R1074" s="242">
        <f t="shared" si="237"/>
        <v>0</v>
      </c>
      <c r="S1074" s="242">
        <f t="shared" si="237"/>
        <v>0</v>
      </c>
      <c r="T1074" s="242">
        <f t="shared" si="237"/>
        <v>0</v>
      </c>
      <c r="U1074" s="244"/>
      <c r="V1074" s="244"/>
      <c r="W1074" s="244"/>
      <c r="X1074" s="244"/>
      <c r="Y1074" s="244"/>
      <c r="Z1074" s="244"/>
      <c r="AA1074" s="244"/>
      <c r="AB1074" s="244"/>
      <c r="AC1074" s="244"/>
      <c r="AD1074" s="244"/>
      <c r="AE1074" s="244"/>
      <c r="AF1074" s="244"/>
      <c r="AG1074" s="244"/>
      <c r="AH1074" s="244"/>
      <c r="AI1074" s="244"/>
      <c r="AJ1074" s="244"/>
      <c r="AK1074" s="244"/>
      <c r="AL1074" s="244"/>
      <c r="AM1074" s="244"/>
      <c r="AN1074" s="244"/>
      <c r="AO1074" s="244"/>
      <c r="AP1074" s="244"/>
      <c r="AQ1074" s="244"/>
    </row>
    <row r="1075" spans="1:43" s="48" customFormat="1" ht="22.5" customHeight="1" x14ac:dyDescent="0.25">
      <c r="A1075" s="245">
        <v>1</v>
      </c>
      <c r="B1075" s="246" t="s">
        <v>1565</v>
      </c>
      <c r="C1075" s="247">
        <f t="shared" ref="C1075:C1081" si="238">D1075+K1075+L1075+M1075+N1075+O1075+P1075+Q1075+R1075+S1075+T1075</f>
        <v>6342198.4000000004</v>
      </c>
      <c r="D1075" s="247">
        <f t="shared" ref="D1075:D1077" si="239">SUM(E1075:I1075)</f>
        <v>5254890.4000000004</v>
      </c>
      <c r="E1075" s="247">
        <v>0</v>
      </c>
      <c r="F1075" s="247">
        <v>3100894</v>
      </c>
      <c r="G1075" s="247">
        <v>1434041.2</v>
      </c>
      <c r="H1075" s="247">
        <v>318893.2</v>
      </c>
      <c r="I1075" s="247">
        <v>401062</v>
      </c>
      <c r="J1075" s="249">
        <v>0</v>
      </c>
      <c r="K1075" s="247">
        <v>0</v>
      </c>
      <c r="L1075" s="247">
        <v>0</v>
      </c>
      <c r="M1075" s="247">
        <v>0</v>
      </c>
      <c r="N1075" s="247">
        <v>0</v>
      </c>
      <c r="O1075" s="247">
        <v>0</v>
      </c>
      <c r="P1075" s="247">
        <v>1087308</v>
      </c>
      <c r="Q1075" s="247">
        <v>0</v>
      </c>
      <c r="R1075" s="247">
        <v>0</v>
      </c>
      <c r="S1075" s="247">
        <v>0</v>
      </c>
      <c r="T1075" s="247">
        <v>0</v>
      </c>
      <c r="U1075" s="250"/>
      <c r="V1075" s="250"/>
      <c r="W1075" s="250"/>
      <c r="X1075" s="250"/>
      <c r="Y1075" s="250"/>
      <c r="Z1075" s="250"/>
      <c r="AA1075" s="250"/>
      <c r="AB1075" s="250"/>
      <c r="AC1075" s="250"/>
      <c r="AD1075" s="250"/>
      <c r="AE1075" s="250"/>
      <c r="AF1075" s="250"/>
      <c r="AG1075" s="250"/>
      <c r="AH1075" s="250"/>
      <c r="AI1075" s="250"/>
      <c r="AJ1075" s="250"/>
      <c r="AK1075" s="250"/>
      <c r="AL1075" s="250"/>
      <c r="AM1075" s="250"/>
      <c r="AN1075" s="250"/>
      <c r="AO1075" s="250"/>
      <c r="AP1075" s="250"/>
      <c r="AQ1075" s="250"/>
    </row>
    <row r="1076" spans="1:43" s="48" customFormat="1" ht="21" customHeight="1" x14ac:dyDescent="0.25">
      <c r="A1076" s="245">
        <v>2</v>
      </c>
      <c r="B1076" s="246" t="s">
        <v>821</v>
      </c>
      <c r="C1076" s="247">
        <f t="shared" si="238"/>
        <v>1891600.8</v>
      </c>
      <c r="D1076" s="247">
        <f t="shared" si="239"/>
        <v>1891600.8</v>
      </c>
      <c r="E1076" s="247">
        <v>189500.4</v>
      </c>
      <c r="F1076" s="247">
        <v>1249066.8</v>
      </c>
      <c r="G1076" s="247">
        <v>128494.8</v>
      </c>
      <c r="H1076" s="247">
        <v>128278.8</v>
      </c>
      <c r="I1076" s="247">
        <v>196260</v>
      </c>
      <c r="J1076" s="249">
        <v>0</v>
      </c>
      <c r="K1076" s="247">
        <v>0</v>
      </c>
      <c r="L1076" s="247">
        <v>0</v>
      </c>
      <c r="M1076" s="247">
        <v>0</v>
      </c>
      <c r="N1076" s="247">
        <v>0</v>
      </c>
      <c r="O1076" s="247">
        <v>0</v>
      </c>
      <c r="P1076" s="247">
        <v>0</v>
      </c>
      <c r="Q1076" s="247">
        <v>0</v>
      </c>
      <c r="R1076" s="247">
        <v>0</v>
      </c>
      <c r="S1076" s="247">
        <v>0</v>
      </c>
      <c r="T1076" s="247">
        <v>0</v>
      </c>
      <c r="U1076" s="250"/>
      <c r="V1076" s="250"/>
      <c r="W1076" s="250"/>
      <c r="X1076" s="250"/>
      <c r="Y1076" s="250"/>
      <c r="Z1076" s="250"/>
      <c r="AA1076" s="250"/>
      <c r="AB1076" s="250"/>
      <c r="AC1076" s="250"/>
      <c r="AD1076" s="250"/>
      <c r="AE1076" s="250"/>
      <c r="AF1076" s="250"/>
      <c r="AG1076" s="250"/>
      <c r="AH1076" s="250"/>
      <c r="AI1076" s="250"/>
      <c r="AJ1076" s="250"/>
      <c r="AK1076" s="250"/>
      <c r="AL1076" s="250"/>
      <c r="AM1076" s="250"/>
      <c r="AN1076" s="250"/>
      <c r="AO1076" s="250"/>
      <c r="AP1076" s="250"/>
      <c r="AQ1076" s="250"/>
    </row>
    <row r="1077" spans="1:43" s="48" customFormat="1" ht="21" customHeight="1" x14ac:dyDescent="0.25">
      <c r="A1077" s="245">
        <v>3</v>
      </c>
      <c r="B1077" s="246" t="s">
        <v>824</v>
      </c>
      <c r="C1077" s="247">
        <f t="shared" si="238"/>
        <v>2222019.6</v>
      </c>
      <c r="D1077" s="247">
        <f t="shared" si="239"/>
        <v>2222019.6</v>
      </c>
      <c r="E1077" s="247">
        <v>344572.8</v>
      </c>
      <c r="F1077" s="247">
        <v>1207213.2</v>
      </c>
      <c r="G1077" s="247">
        <v>200409.60000000001</v>
      </c>
      <c r="H1077" s="247">
        <v>182863.2</v>
      </c>
      <c r="I1077" s="247">
        <v>286960.8</v>
      </c>
      <c r="J1077" s="249">
        <v>0</v>
      </c>
      <c r="K1077" s="247">
        <v>0</v>
      </c>
      <c r="L1077" s="247">
        <v>0</v>
      </c>
      <c r="M1077" s="247">
        <v>0</v>
      </c>
      <c r="N1077" s="247">
        <v>0</v>
      </c>
      <c r="O1077" s="247">
        <v>0</v>
      </c>
      <c r="P1077" s="247">
        <v>0</v>
      </c>
      <c r="Q1077" s="247">
        <v>0</v>
      </c>
      <c r="R1077" s="247">
        <v>0</v>
      </c>
      <c r="S1077" s="247">
        <v>0</v>
      </c>
      <c r="T1077" s="247">
        <v>0</v>
      </c>
      <c r="U1077" s="250"/>
      <c r="V1077" s="250"/>
      <c r="W1077" s="250"/>
      <c r="X1077" s="250"/>
      <c r="Y1077" s="250"/>
      <c r="Z1077" s="250"/>
      <c r="AA1077" s="250"/>
      <c r="AB1077" s="250"/>
      <c r="AC1077" s="250"/>
      <c r="AD1077" s="250"/>
      <c r="AE1077" s="250"/>
      <c r="AF1077" s="250"/>
      <c r="AG1077" s="250"/>
      <c r="AH1077" s="250"/>
      <c r="AI1077" s="250"/>
      <c r="AJ1077" s="250"/>
      <c r="AK1077" s="250"/>
      <c r="AL1077" s="250"/>
      <c r="AM1077" s="250"/>
      <c r="AN1077" s="250"/>
      <c r="AO1077" s="250"/>
      <c r="AP1077" s="250"/>
      <c r="AQ1077" s="250"/>
    </row>
    <row r="1078" spans="1:43" s="40" customFormat="1" ht="30" customHeight="1" x14ac:dyDescent="0.25">
      <c r="A1078" s="344" t="s">
        <v>476</v>
      </c>
      <c r="B1078" s="344"/>
      <c r="C1078" s="242">
        <f t="shared" ref="C1078:T1078" si="240">SUM(C1079:C1081)</f>
        <v>5700194.6799999997</v>
      </c>
      <c r="D1078" s="242">
        <f t="shared" si="240"/>
        <v>0</v>
      </c>
      <c r="E1078" s="242">
        <f t="shared" si="240"/>
        <v>0</v>
      </c>
      <c r="F1078" s="242">
        <f t="shared" si="240"/>
        <v>0</v>
      </c>
      <c r="G1078" s="242">
        <f t="shared" si="240"/>
        <v>0</v>
      </c>
      <c r="H1078" s="242">
        <f t="shared" si="240"/>
        <v>0</v>
      </c>
      <c r="I1078" s="242">
        <f t="shared" si="240"/>
        <v>0</v>
      </c>
      <c r="J1078" s="243">
        <f t="shared" si="240"/>
        <v>0</v>
      </c>
      <c r="K1078" s="242">
        <f t="shared" si="240"/>
        <v>0</v>
      </c>
      <c r="L1078" s="242">
        <f t="shared" si="240"/>
        <v>5368474.8</v>
      </c>
      <c r="M1078" s="242">
        <f t="shared" si="240"/>
        <v>0</v>
      </c>
      <c r="N1078" s="242">
        <f t="shared" si="240"/>
        <v>0</v>
      </c>
      <c r="O1078" s="242">
        <f t="shared" si="240"/>
        <v>0</v>
      </c>
      <c r="P1078" s="242">
        <f t="shared" si="240"/>
        <v>331719.88</v>
      </c>
      <c r="Q1078" s="242">
        <f t="shared" si="240"/>
        <v>0</v>
      </c>
      <c r="R1078" s="242">
        <f t="shared" si="240"/>
        <v>0</v>
      </c>
      <c r="S1078" s="242">
        <f t="shared" si="240"/>
        <v>0</v>
      </c>
      <c r="T1078" s="242">
        <f t="shared" si="240"/>
        <v>0</v>
      </c>
      <c r="U1078" s="244"/>
      <c r="V1078" s="244"/>
      <c r="W1078" s="244"/>
      <c r="X1078" s="244"/>
      <c r="Y1078" s="244"/>
      <c r="Z1078" s="244"/>
      <c r="AA1078" s="244"/>
      <c r="AB1078" s="244"/>
      <c r="AC1078" s="244"/>
      <c r="AD1078" s="244"/>
      <c r="AE1078" s="244"/>
      <c r="AF1078" s="244"/>
      <c r="AG1078" s="244"/>
      <c r="AH1078" s="244"/>
      <c r="AI1078" s="244"/>
      <c r="AJ1078" s="244"/>
      <c r="AK1078" s="244"/>
      <c r="AL1078" s="244"/>
      <c r="AM1078" s="244"/>
      <c r="AN1078" s="244"/>
      <c r="AO1078" s="244"/>
      <c r="AP1078" s="244"/>
      <c r="AQ1078" s="244"/>
    </row>
    <row r="1079" spans="1:43" s="48" customFormat="1" ht="22.5" customHeight="1" x14ac:dyDescent="0.25">
      <c r="A1079" s="245">
        <v>1</v>
      </c>
      <c r="B1079" s="246" t="s">
        <v>477</v>
      </c>
      <c r="C1079" s="247">
        <f t="shared" si="238"/>
        <v>1419990</v>
      </c>
      <c r="D1079" s="247">
        <f t="shared" ref="D1079:D1081" si="241">SUM(E1079:I1079)</f>
        <v>0</v>
      </c>
      <c r="E1079" s="247">
        <v>0</v>
      </c>
      <c r="F1079" s="247">
        <v>0</v>
      </c>
      <c r="G1079" s="247">
        <v>0</v>
      </c>
      <c r="H1079" s="247">
        <v>0</v>
      </c>
      <c r="I1079" s="247">
        <v>0</v>
      </c>
      <c r="J1079" s="249">
        <v>0</v>
      </c>
      <c r="K1079" s="247">
        <v>0</v>
      </c>
      <c r="L1079" s="247">
        <v>1419990</v>
      </c>
      <c r="M1079" s="247">
        <v>0</v>
      </c>
      <c r="N1079" s="247">
        <v>0</v>
      </c>
      <c r="O1079" s="247">
        <v>0</v>
      </c>
      <c r="P1079" s="247">
        <v>0</v>
      </c>
      <c r="Q1079" s="247">
        <v>0</v>
      </c>
      <c r="R1079" s="247">
        <v>0</v>
      </c>
      <c r="S1079" s="247">
        <v>0</v>
      </c>
      <c r="T1079" s="247">
        <v>0</v>
      </c>
      <c r="U1079" s="250"/>
      <c r="V1079" s="250"/>
      <c r="W1079" s="250"/>
      <c r="X1079" s="250"/>
      <c r="Y1079" s="250"/>
      <c r="Z1079" s="250"/>
      <c r="AA1079" s="250"/>
      <c r="AB1079" s="250"/>
      <c r="AC1079" s="250"/>
      <c r="AD1079" s="250"/>
      <c r="AE1079" s="250"/>
      <c r="AF1079" s="250"/>
      <c r="AG1079" s="250"/>
      <c r="AH1079" s="250"/>
      <c r="AI1079" s="250"/>
      <c r="AJ1079" s="250"/>
      <c r="AK1079" s="250"/>
      <c r="AL1079" s="250"/>
      <c r="AM1079" s="250"/>
      <c r="AN1079" s="250"/>
      <c r="AO1079" s="250"/>
      <c r="AP1079" s="250"/>
      <c r="AQ1079" s="250"/>
    </row>
    <row r="1080" spans="1:43" s="48" customFormat="1" ht="22.5" customHeight="1" x14ac:dyDescent="0.25">
      <c r="A1080" s="245">
        <v>2</v>
      </c>
      <c r="B1080" s="246" t="s">
        <v>1566</v>
      </c>
      <c r="C1080" s="247">
        <f t="shared" si="238"/>
        <v>331719.88</v>
      </c>
      <c r="D1080" s="247">
        <f t="shared" si="241"/>
        <v>0</v>
      </c>
      <c r="E1080" s="247">
        <v>0</v>
      </c>
      <c r="F1080" s="247">
        <v>0</v>
      </c>
      <c r="G1080" s="247">
        <v>0</v>
      </c>
      <c r="H1080" s="247">
        <v>0</v>
      </c>
      <c r="I1080" s="247">
        <v>0</v>
      </c>
      <c r="J1080" s="249">
        <v>0</v>
      </c>
      <c r="K1080" s="247">
        <v>0</v>
      </c>
      <c r="L1080" s="247">
        <v>0</v>
      </c>
      <c r="M1080" s="247">
        <v>0</v>
      </c>
      <c r="N1080" s="247">
        <v>0</v>
      </c>
      <c r="O1080" s="247">
        <v>0</v>
      </c>
      <c r="P1080" s="285">
        <v>331719.88</v>
      </c>
      <c r="Q1080" s="247">
        <v>0</v>
      </c>
      <c r="R1080" s="247">
        <v>0</v>
      </c>
      <c r="S1080" s="247">
        <v>0</v>
      </c>
      <c r="T1080" s="247">
        <v>0</v>
      </c>
      <c r="U1080" s="250"/>
      <c r="V1080" s="250"/>
      <c r="W1080" s="250"/>
      <c r="X1080" s="250"/>
      <c r="Y1080" s="250"/>
      <c r="Z1080" s="250"/>
      <c r="AA1080" s="250"/>
      <c r="AB1080" s="250"/>
      <c r="AC1080" s="250"/>
      <c r="AD1080" s="250"/>
      <c r="AE1080" s="250"/>
      <c r="AF1080" s="250"/>
      <c r="AG1080" s="250"/>
      <c r="AH1080" s="250"/>
      <c r="AI1080" s="250"/>
      <c r="AJ1080" s="250"/>
      <c r="AK1080" s="250"/>
      <c r="AL1080" s="250"/>
      <c r="AM1080" s="250"/>
      <c r="AN1080" s="250"/>
      <c r="AO1080" s="250"/>
      <c r="AP1080" s="250"/>
      <c r="AQ1080" s="250"/>
    </row>
    <row r="1081" spans="1:43" s="48" customFormat="1" ht="22.5" customHeight="1" x14ac:dyDescent="0.25">
      <c r="A1081" s="245">
        <v>3</v>
      </c>
      <c r="B1081" s="246" t="s">
        <v>478</v>
      </c>
      <c r="C1081" s="247">
        <f t="shared" si="238"/>
        <v>3948484.8</v>
      </c>
      <c r="D1081" s="247">
        <f t="shared" si="241"/>
        <v>0</v>
      </c>
      <c r="E1081" s="247">
        <v>0</v>
      </c>
      <c r="F1081" s="247">
        <v>0</v>
      </c>
      <c r="G1081" s="247">
        <v>0</v>
      </c>
      <c r="H1081" s="247">
        <v>0</v>
      </c>
      <c r="I1081" s="247">
        <v>0</v>
      </c>
      <c r="J1081" s="249">
        <v>0</v>
      </c>
      <c r="K1081" s="247">
        <v>0</v>
      </c>
      <c r="L1081" s="247">
        <v>3948484.8</v>
      </c>
      <c r="M1081" s="247">
        <v>0</v>
      </c>
      <c r="N1081" s="247">
        <v>0</v>
      </c>
      <c r="O1081" s="247">
        <v>0</v>
      </c>
      <c r="P1081" s="247">
        <v>0</v>
      </c>
      <c r="Q1081" s="247">
        <v>0</v>
      </c>
      <c r="R1081" s="247">
        <v>0</v>
      </c>
      <c r="S1081" s="247">
        <v>0</v>
      </c>
      <c r="T1081" s="247">
        <v>0</v>
      </c>
      <c r="U1081" s="250"/>
      <c r="V1081" s="250"/>
      <c r="W1081" s="250"/>
      <c r="X1081" s="250"/>
      <c r="Y1081" s="250"/>
      <c r="Z1081" s="250"/>
      <c r="AA1081" s="250"/>
      <c r="AB1081" s="250"/>
      <c r="AC1081" s="250"/>
      <c r="AD1081" s="250"/>
      <c r="AE1081" s="250"/>
      <c r="AF1081" s="250"/>
      <c r="AG1081" s="250"/>
      <c r="AH1081" s="250"/>
      <c r="AI1081" s="250"/>
      <c r="AJ1081" s="250"/>
      <c r="AK1081" s="250"/>
      <c r="AL1081" s="250"/>
      <c r="AM1081" s="250"/>
      <c r="AN1081" s="250"/>
      <c r="AO1081" s="250"/>
      <c r="AP1081" s="250"/>
      <c r="AQ1081" s="250"/>
    </row>
    <row r="1082" spans="1:43" s="48" customFormat="1" ht="24" customHeight="1" x14ac:dyDescent="0.25">
      <c r="A1082" s="250"/>
      <c r="B1082" s="250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0"/>
      <c r="R1082" s="250"/>
      <c r="S1082" s="250"/>
      <c r="T1082" s="250"/>
      <c r="U1082" s="250"/>
      <c r="V1082" s="250"/>
      <c r="W1082" s="250"/>
      <c r="X1082" s="250"/>
      <c r="Y1082" s="250"/>
      <c r="Z1082" s="250"/>
      <c r="AA1082" s="250"/>
      <c r="AB1082" s="250"/>
      <c r="AC1082" s="250"/>
      <c r="AD1082" s="250"/>
      <c r="AE1082" s="250"/>
      <c r="AF1082" s="250"/>
      <c r="AG1082" s="250"/>
      <c r="AH1082" s="250"/>
      <c r="AI1082" s="250"/>
      <c r="AJ1082" s="250"/>
      <c r="AK1082" s="250"/>
      <c r="AL1082" s="250"/>
      <c r="AM1082" s="250"/>
      <c r="AN1082" s="250"/>
      <c r="AO1082" s="250"/>
      <c r="AP1082" s="250"/>
      <c r="AQ1082" s="250"/>
    </row>
    <row r="1083" spans="1:43" s="40" customFormat="1" ht="24" customHeight="1" x14ac:dyDescent="0.3">
      <c r="A1083" s="349" t="s">
        <v>952</v>
      </c>
      <c r="B1083" s="349"/>
      <c r="C1083" s="299"/>
      <c r="D1083" s="299"/>
      <c r="E1083" s="299"/>
      <c r="F1083" s="299"/>
      <c r="G1083" s="299"/>
      <c r="H1083" s="299"/>
      <c r="I1083" s="299"/>
      <c r="J1083" s="299"/>
      <c r="K1083" s="299"/>
      <c r="L1083" s="299"/>
      <c r="M1083" s="299"/>
      <c r="N1083" s="299"/>
      <c r="O1083" s="299"/>
      <c r="P1083" s="299"/>
      <c r="Q1083" s="299"/>
      <c r="R1083" s="299"/>
      <c r="S1083" s="299"/>
      <c r="T1083" s="299"/>
      <c r="U1083" s="244"/>
      <c r="V1083" s="244"/>
      <c r="W1083" s="244"/>
      <c r="X1083" s="244"/>
      <c r="Y1083" s="244"/>
      <c r="Z1083" s="244"/>
      <c r="AA1083" s="244"/>
      <c r="AB1083" s="244"/>
      <c r="AC1083" s="244"/>
      <c r="AD1083" s="244"/>
      <c r="AE1083" s="244"/>
      <c r="AF1083" s="244"/>
      <c r="AG1083" s="244"/>
      <c r="AH1083" s="244"/>
      <c r="AI1083" s="244"/>
      <c r="AJ1083" s="244"/>
      <c r="AK1083" s="244"/>
      <c r="AL1083" s="244"/>
      <c r="AM1083" s="244"/>
      <c r="AN1083" s="244"/>
      <c r="AO1083" s="244"/>
      <c r="AP1083" s="244"/>
      <c r="AQ1083" s="244"/>
    </row>
    <row r="1084" spans="1:43" s="40" customFormat="1" ht="39.75" customHeight="1" x14ac:dyDescent="0.3">
      <c r="A1084" s="350" t="s">
        <v>953</v>
      </c>
      <c r="B1084" s="350"/>
      <c r="C1084" s="350"/>
      <c r="D1084" s="350"/>
      <c r="E1084" s="350"/>
      <c r="F1084" s="350"/>
      <c r="G1084" s="350"/>
      <c r="H1084" s="350"/>
      <c r="I1084" s="350"/>
      <c r="J1084" s="350"/>
      <c r="K1084" s="350"/>
      <c r="L1084" s="350"/>
      <c r="M1084" s="350"/>
      <c r="N1084" s="350"/>
      <c r="O1084" s="350"/>
      <c r="P1084" s="350"/>
      <c r="Q1084" s="350"/>
      <c r="R1084" s="350"/>
      <c r="S1084" s="350"/>
      <c r="T1084" s="299"/>
      <c r="U1084" s="244"/>
      <c r="V1084" s="244"/>
      <c r="W1084" s="244"/>
      <c r="X1084" s="244"/>
      <c r="Y1084" s="244"/>
      <c r="Z1084" s="244"/>
      <c r="AA1084" s="244"/>
      <c r="AB1084" s="244"/>
      <c r="AC1084" s="244"/>
      <c r="AD1084" s="244"/>
      <c r="AE1084" s="244"/>
      <c r="AF1084" s="244"/>
      <c r="AG1084" s="244"/>
      <c r="AH1084" s="244"/>
      <c r="AI1084" s="244"/>
      <c r="AJ1084" s="244"/>
      <c r="AK1084" s="244"/>
      <c r="AL1084" s="244"/>
      <c r="AM1084" s="244"/>
      <c r="AN1084" s="244"/>
      <c r="AO1084" s="244"/>
      <c r="AP1084" s="244"/>
      <c r="AQ1084" s="244"/>
    </row>
    <row r="1085" spans="1:43" s="40" customFormat="1" ht="23.25" customHeight="1" x14ac:dyDescent="0.25">
      <c r="A1085" s="344" t="s">
        <v>493</v>
      </c>
      <c r="B1085" s="344"/>
      <c r="C1085" s="242">
        <f t="shared" ref="C1085:T1085" si="242">C1086+C1177+C1181+C1187+C1192+C1183+C1189+C1195+C1226+C1204+C1206+C1238+C1214+C1242</f>
        <v>159713776.43999997</v>
      </c>
      <c r="D1085" s="242">
        <f t="shared" si="242"/>
        <v>104955028.09000002</v>
      </c>
      <c r="E1085" s="242">
        <f t="shared" si="242"/>
        <v>22097949.049999997</v>
      </c>
      <c r="F1085" s="242">
        <f t="shared" si="242"/>
        <v>47364246.969999999</v>
      </c>
      <c r="G1085" s="242">
        <f t="shared" si="242"/>
        <v>18521817.729999997</v>
      </c>
      <c r="H1085" s="242">
        <f t="shared" si="242"/>
        <v>12972059.610000001</v>
      </c>
      <c r="I1085" s="242">
        <f t="shared" si="242"/>
        <v>3998954.7299999995</v>
      </c>
      <c r="J1085" s="243">
        <f t="shared" si="242"/>
        <v>10</v>
      </c>
      <c r="K1085" s="242">
        <f t="shared" si="242"/>
        <v>8075291.0700000003</v>
      </c>
      <c r="L1085" s="242">
        <f t="shared" si="242"/>
        <v>27217180.660000004</v>
      </c>
      <c r="M1085" s="242">
        <f t="shared" si="242"/>
        <v>868091</v>
      </c>
      <c r="N1085" s="242">
        <f t="shared" si="242"/>
        <v>19220284.5</v>
      </c>
      <c r="O1085" s="242">
        <f t="shared" si="242"/>
        <v>181448.4</v>
      </c>
      <c r="P1085" s="242">
        <f t="shared" si="242"/>
        <v>407402.74</v>
      </c>
      <c r="Q1085" s="242">
        <f t="shared" si="242"/>
        <v>0</v>
      </c>
      <c r="R1085" s="242">
        <f t="shared" si="242"/>
        <v>0</v>
      </c>
      <c r="S1085" s="242">
        <f t="shared" si="242"/>
        <v>-1210950.02</v>
      </c>
      <c r="T1085" s="242">
        <f t="shared" si="242"/>
        <v>0</v>
      </c>
      <c r="U1085" s="244"/>
      <c r="V1085" s="244"/>
      <c r="W1085" s="244"/>
      <c r="X1085" s="244"/>
      <c r="Y1085" s="244"/>
      <c r="Z1085" s="244"/>
      <c r="AA1085" s="244"/>
      <c r="AB1085" s="244"/>
      <c r="AC1085" s="244"/>
      <c r="AD1085" s="244"/>
      <c r="AE1085" s="244"/>
      <c r="AF1085" s="244"/>
      <c r="AG1085" s="244"/>
      <c r="AH1085" s="244"/>
      <c r="AI1085" s="244"/>
      <c r="AJ1085" s="244"/>
      <c r="AK1085" s="244"/>
      <c r="AL1085" s="244"/>
      <c r="AM1085" s="244"/>
      <c r="AN1085" s="244"/>
      <c r="AO1085" s="244"/>
      <c r="AP1085" s="244"/>
      <c r="AQ1085" s="244"/>
    </row>
    <row r="1086" spans="1:43" s="40" customFormat="1" ht="24" customHeight="1" x14ac:dyDescent="0.25">
      <c r="A1086" s="344" t="s">
        <v>494</v>
      </c>
      <c r="B1086" s="344"/>
      <c r="C1086" s="242">
        <f t="shared" ref="C1086:T1086" si="243">SUM(C1087:C1176)</f>
        <v>128161049.22</v>
      </c>
      <c r="D1086" s="242">
        <f t="shared" si="243"/>
        <v>89975241.850000009</v>
      </c>
      <c r="E1086" s="242">
        <f t="shared" si="243"/>
        <v>20774460.399999999</v>
      </c>
      <c r="F1086" s="242">
        <f t="shared" si="243"/>
        <v>37849145.18</v>
      </c>
      <c r="G1086" s="242">
        <f t="shared" si="243"/>
        <v>20644945.709999997</v>
      </c>
      <c r="H1086" s="242">
        <f t="shared" si="243"/>
        <v>8570681.9800000004</v>
      </c>
      <c r="I1086" s="242">
        <f t="shared" si="243"/>
        <v>2136008.58</v>
      </c>
      <c r="J1086" s="243">
        <f t="shared" si="243"/>
        <v>10</v>
      </c>
      <c r="K1086" s="242">
        <f t="shared" si="243"/>
        <v>8075291.0700000003</v>
      </c>
      <c r="L1086" s="242">
        <f t="shared" si="243"/>
        <v>22540083.680000003</v>
      </c>
      <c r="M1086" s="242">
        <f t="shared" si="243"/>
        <v>758415</v>
      </c>
      <c r="N1086" s="242">
        <f t="shared" si="243"/>
        <v>7639532.5299999993</v>
      </c>
      <c r="O1086" s="242">
        <f t="shared" si="243"/>
        <v>181448.4</v>
      </c>
      <c r="P1086" s="242">
        <f t="shared" si="243"/>
        <v>320000</v>
      </c>
      <c r="Q1086" s="242">
        <f t="shared" si="243"/>
        <v>0</v>
      </c>
      <c r="R1086" s="242">
        <f t="shared" si="243"/>
        <v>0</v>
      </c>
      <c r="S1086" s="242">
        <f t="shared" si="243"/>
        <v>-1328963.31</v>
      </c>
      <c r="T1086" s="242">
        <f t="shared" si="243"/>
        <v>0</v>
      </c>
      <c r="U1086" s="244"/>
      <c r="V1086" s="244"/>
      <c r="W1086" s="244"/>
      <c r="X1086" s="244"/>
      <c r="Y1086" s="244"/>
      <c r="Z1086" s="244"/>
      <c r="AA1086" s="244"/>
      <c r="AB1086" s="244"/>
      <c r="AC1086" s="244"/>
      <c r="AD1086" s="244"/>
      <c r="AE1086" s="244"/>
      <c r="AF1086" s="244"/>
      <c r="AG1086" s="244"/>
      <c r="AH1086" s="244"/>
      <c r="AI1086" s="244"/>
      <c r="AJ1086" s="244"/>
      <c r="AK1086" s="244"/>
      <c r="AL1086" s="244"/>
      <c r="AM1086" s="244"/>
      <c r="AN1086" s="244"/>
      <c r="AO1086" s="244"/>
      <c r="AP1086" s="244"/>
      <c r="AQ1086" s="244"/>
    </row>
    <row r="1087" spans="1:43" s="48" customFormat="1" ht="22.5" customHeight="1" x14ac:dyDescent="0.25">
      <c r="A1087" s="245">
        <v>1</v>
      </c>
      <c r="B1087" s="246" t="s">
        <v>954</v>
      </c>
      <c r="C1087" s="247">
        <f t="shared" ref="C1087:C1150" si="244">D1087+K1087+L1087+M1087+N1087+O1087+P1087+Q1087+R1087+S1087+T1087</f>
        <v>2558237</v>
      </c>
      <c r="D1087" s="247">
        <f t="shared" ref="D1087:D1150" si="245">E1087+F1087+G1087+H1087+I1087</f>
        <v>2558237</v>
      </c>
      <c r="E1087" s="247">
        <v>2558237</v>
      </c>
      <c r="F1087" s="247">
        <v>0</v>
      </c>
      <c r="G1087" s="247">
        <v>0</v>
      </c>
      <c r="H1087" s="247">
        <v>0</v>
      </c>
      <c r="I1087" s="247">
        <v>0</v>
      </c>
      <c r="J1087" s="249">
        <v>0</v>
      </c>
      <c r="K1087" s="247">
        <v>0</v>
      </c>
      <c r="L1087" s="247">
        <v>0</v>
      </c>
      <c r="M1087" s="247">
        <v>0</v>
      </c>
      <c r="N1087" s="247">
        <v>0</v>
      </c>
      <c r="O1087" s="247">
        <v>0</v>
      </c>
      <c r="P1087" s="247">
        <v>0</v>
      </c>
      <c r="Q1087" s="247">
        <v>0</v>
      </c>
      <c r="R1087" s="247">
        <v>0</v>
      </c>
      <c r="S1087" s="247">
        <v>0</v>
      </c>
      <c r="T1087" s="247">
        <v>0</v>
      </c>
      <c r="U1087" s="250"/>
      <c r="V1087" s="250"/>
      <c r="W1087" s="250"/>
      <c r="X1087" s="250"/>
      <c r="Y1087" s="250"/>
      <c r="Z1087" s="250"/>
      <c r="AA1087" s="250"/>
      <c r="AB1087" s="250"/>
      <c r="AC1087" s="250"/>
      <c r="AD1087" s="250"/>
      <c r="AE1087" s="250"/>
      <c r="AF1087" s="250"/>
      <c r="AG1087" s="250"/>
      <c r="AH1087" s="250"/>
      <c r="AI1087" s="250"/>
      <c r="AJ1087" s="250"/>
      <c r="AK1087" s="250"/>
      <c r="AL1087" s="250"/>
      <c r="AM1087" s="250"/>
      <c r="AN1087" s="250"/>
      <c r="AO1087" s="250"/>
      <c r="AP1087" s="250"/>
      <c r="AQ1087" s="250"/>
    </row>
    <row r="1088" spans="1:43" s="48" customFormat="1" ht="22.5" customHeight="1" x14ac:dyDescent="0.25">
      <c r="A1088" s="245">
        <v>2</v>
      </c>
      <c r="B1088" s="246" t="s">
        <v>957</v>
      </c>
      <c r="C1088" s="247">
        <f t="shared" si="244"/>
        <v>1693660.08</v>
      </c>
      <c r="D1088" s="247">
        <f t="shared" si="245"/>
        <v>1693660.08</v>
      </c>
      <c r="E1088" s="247">
        <v>0</v>
      </c>
      <c r="F1088" s="247">
        <v>1693660.08</v>
      </c>
      <c r="G1088" s="247">
        <v>0</v>
      </c>
      <c r="H1088" s="247">
        <v>0</v>
      </c>
      <c r="I1088" s="247">
        <v>0</v>
      </c>
      <c r="J1088" s="249">
        <v>0</v>
      </c>
      <c r="K1088" s="247">
        <v>0</v>
      </c>
      <c r="L1088" s="247">
        <v>0</v>
      </c>
      <c r="M1088" s="247">
        <v>0</v>
      </c>
      <c r="N1088" s="247">
        <v>0</v>
      </c>
      <c r="O1088" s="247">
        <v>0</v>
      </c>
      <c r="P1088" s="247">
        <v>0</v>
      </c>
      <c r="Q1088" s="247">
        <v>0</v>
      </c>
      <c r="R1088" s="247">
        <v>0</v>
      </c>
      <c r="S1088" s="247">
        <v>0</v>
      </c>
      <c r="T1088" s="247">
        <v>0</v>
      </c>
      <c r="U1088" s="250"/>
      <c r="V1088" s="250"/>
      <c r="W1088" s="250"/>
      <c r="X1088" s="250"/>
      <c r="Y1088" s="250"/>
      <c r="Z1088" s="250"/>
      <c r="AA1088" s="250"/>
      <c r="AB1088" s="250"/>
      <c r="AC1088" s="250"/>
      <c r="AD1088" s="250"/>
      <c r="AE1088" s="250"/>
      <c r="AF1088" s="250"/>
      <c r="AG1088" s="250"/>
      <c r="AH1088" s="250"/>
      <c r="AI1088" s="250"/>
      <c r="AJ1088" s="250"/>
      <c r="AK1088" s="250"/>
      <c r="AL1088" s="250"/>
      <c r="AM1088" s="250"/>
      <c r="AN1088" s="250"/>
      <c r="AO1088" s="250"/>
      <c r="AP1088" s="250"/>
      <c r="AQ1088" s="250"/>
    </row>
    <row r="1089" spans="1:43" s="48" customFormat="1" ht="22.5" customHeight="1" x14ac:dyDescent="0.25">
      <c r="A1089" s="245">
        <v>3</v>
      </c>
      <c r="B1089" s="246" t="s">
        <v>838</v>
      </c>
      <c r="C1089" s="247">
        <f t="shared" si="244"/>
        <v>485071.6</v>
      </c>
      <c r="D1089" s="247">
        <f t="shared" si="245"/>
        <v>415000</v>
      </c>
      <c r="E1089" s="247">
        <v>0</v>
      </c>
      <c r="F1089" s="247">
        <v>0</v>
      </c>
      <c r="G1089" s="247">
        <v>207500</v>
      </c>
      <c r="H1089" s="247">
        <v>207500</v>
      </c>
      <c r="I1089" s="247">
        <v>0</v>
      </c>
      <c r="J1089" s="249">
        <v>0</v>
      </c>
      <c r="K1089" s="247">
        <v>0</v>
      </c>
      <c r="L1089" s="247">
        <v>0</v>
      </c>
      <c r="M1089" s="247">
        <v>0</v>
      </c>
      <c r="N1089" s="247">
        <v>0</v>
      </c>
      <c r="O1089" s="247">
        <v>0</v>
      </c>
      <c r="P1089" s="247">
        <v>0</v>
      </c>
      <c r="Q1089" s="247">
        <v>0</v>
      </c>
      <c r="R1089" s="247">
        <v>0</v>
      </c>
      <c r="S1089" s="247">
        <v>70071.600000000006</v>
      </c>
      <c r="T1089" s="247">
        <v>0</v>
      </c>
      <c r="U1089" s="290"/>
      <c r="V1089" s="250"/>
      <c r="W1089" s="250"/>
      <c r="X1089" s="250"/>
      <c r="Y1089" s="250"/>
      <c r="Z1089" s="250"/>
      <c r="AA1089" s="250"/>
      <c r="AB1089" s="250"/>
      <c r="AC1089" s="250"/>
      <c r="AD1089" s="250"/>
      <c r="AE1089" s="250"/>
      <c r="AF1089" s="250"/>
      <c r="AG1089" s="250"/>
      <c r="AH1089" s="250"/>
      <c r="AI1089" s="250"/>
      <c r="AJ1089" s="250"/>
      <c r="AK1089" s="250"/>
      <c r="AL1089" s="250"/>
      <c r="AM1089" s="250"/>
      <c r="AN1089" s="250"/>
      <c r="AO1089" s="250"/>
      <c r="AP1089" s="250"/>
      <c r="AQ1089" s="250"/>
    </row>
    <row r="1090" spans="1:43" s="48" customFormat="1" ht="22.5" customHeight="1" x14ac:dyDescent="0.25">
      <c r="A1090" s="245">
        <v>4</v>
      </c>
      <c r="B1090" s="246" t="s">
        <v>57</v>
      </c>
      <c r="C1090" s="247">
        <f t="shared" si="244"/>
        <v>1822472</v>
      </c>
      <c r="D1090" s="247">
        <f t="shared" si="245"/>
        <v>1822472</v>
      </c>
      <c r="E1090" s="247">
        <v>0</v>
      </c>
      <c r="F1090" s="247">
        <v>0</v>
      </c>
      <c r="G1090" s="247">
        <v>1533373</v>
      </c>
      <c r="H1090" s="247">
        <v>289099</v>
      </c>
      <c r="I1090" s="247">
        <v>0</v>
      </c>
      <c r="J1090" s="249">
        <v>0</v>
      </c>
      <c r="K1090" s="247">
        <v>0</v>
      </c>
      <c r="L1090" s="247">
        <v>0</v>
      </c>
      <c r="M1090" s="247">
        <v>0</v>
      </c>
      <c r="N1090" s="247">
        <v>0</v>
      </c>
      <c r="O1090" s="247">
        <v>0</v>
      </c>
      <c r="P1090" s="247">
        <v>0</v>
      </c>
      <c r="Q1090" s="247">
        <v>0</v>
      </c>
      <c r="R1090" s="247">
        <v>0</v>
      </c>
      <c r="S1090" s="247">
        <v>0</v>
      </c>
      <c r="T1090" s="247">
        <v>0</v>
      </c>
      <c r="U1090" s="250"/>
      <c r="V1090" s="250"/>
      <c r="W1090" s="250"/>
      <c r="X1090" s="250"/>
      <c r="Y1090" s="250"/>
      <c r="Z1090" s="250"/>
      <c r="AA1090" s="250"/>
      <c r="AB1090" s="250"/>
      <c r="AC1090" s="250"/>
      <c r="AD1090" s="250"/>
      <c r="AE1090" s="250"/>
      <c r="AF1090" s="250"/>
      <c r="AG1090" s="250"/>
      <c r="AH1090" s="250"/>
      <c r="AI1090" s="250"/>
      <c r="AJ1090" s="250"/>
      <c r="AK1090" s="250"/>
      <c r="AL1090" s="250"/>
      <c r="AM1090" s="250"/>
      <c r="AN1090" s="250"/>
      <c r="AO1090" s="250"/>
      <c r="AP1090" s="250"/>
      <c r="AQ1090" s="250"/>
    </row>
    <row r="1091" spans="1:43" s="58" customFormat="1" ht="22.5" customHeight="1" x14ac:dyDescent="0.25">
      <c r="A1091" s="245">
        <v>5</v>
      </c>
      <c r="B1091" s="300" t="s">
        <v>960</v>
      </c>
      <c r="C1091" s="247">
        <f t="shared" si="244"/>
        <v>1600938</v>
      </c>
      <c r="D1091" s="247">
        <f t="shared" si="245"/>
        <v>1600938</v>
      </c>
      <c r="E1091" s="266">
        <v>1600938</v>
      </c>
      <c r="F1091" s="266">
        <v>0</v>
      </c>
      <c r="G1091" s="301">
        <v>0</v>
      </c>
      <c r="H1091" s="301">
        <v>0</v>
      </c>
      <c r="I1091" s="266">
        <v>0</v>
      </c>
      <c r="J1091" s="302">
        <v>0</v>
      </c>
      <c r="K1091" s="266">
        <v>0</v>
      </c>
      <c r="L1091" s="266">
        <v>0</v>
      </c>
      <c r="M1091" s="266">
        <v>0</v>
      </c>
      <c r="N1091" s="266">
        <v>0</v>
      </c>
      <c r="O1091" s="266">
        <v>0</v>
      </c>
      <c r="P1091" s="266">
        <v>0</v>
      </c>
      <c r="Q1091" s="266">
        <v>0</v>
      </c>
      <c r="R1091" s="266">
        <v>0</v>
      </c>
      <c r="S1091" s="266">
        <v>0</v>
      </c>
      <c r="T1091" s="303">
        <v>0</v>
      </c>
      <c r="U1091" s="286"/>
      <c r="V1091" s="286"/>
      <c r="W1091" s="286"/>
      <c r="X1091" s="286"/>
      <c r="Y1091" s="286"/>
      <c r="Z1091" s="286"/>
      <c r="AA1091" s="286"/>
      <c r="AB1091" s="286"/>
      <c r="AC1091" s="286"/>
      <c r="AD1091" s="286"/>
      <c r="AE1091" s="286"/>
      <c r="AF1091" s="286"/>
      <c r="AG1091" s="286"/>
      <c r="AH1091" s="286"/>
      <c r="AI1091" s="286"/>
      <c r="AJ1091" s="286"/>
      <c r="AK1091" s="286"/>
      <c r="AL1091" s="286"/>
      <c r="AM1091" s="286"/>
      <c r="AN1091" s="286"/>
      <c r="AO1091" s="286"/>
      <c r="AP1091" s="286"/>
      <c r="AQ1091" s="286"/>
    </row>
    <row r="1092" spans="1:43" s="48" customFormat="1" ht="22.5" customHeight="1" x14ac:dyDescent="0.25">
      <c r="A1092" s="245">
        <v>6</v>
      </c>
      <c r="B1092" s="246" t="s">
        <v>58</v>
      </c>
      <c r="C1092" s="247">
        <f t="shared" si="244"/>
        <v>486937</v>
      </c>
      <c r="D1092" s="247">
        <f t="shared" si="245"/>
        <v>486937</v>
      </c>
      <c r="E1092" s="247">
        <v>0</v>
      </c>
      <c r="F1092" s="247">
        <v>0</v>
      </c>
      <c r="G1092" s="247">
        <v>0</v>
      </c>
      <c r="H1092" s="247">
        <v>0</v>
      </c>
      <c r="I1092" s="247">
        <v>486937</v>
      </c>
      <c r="J1092" s="249">
        <v>0</v>
      </c>
      <c r="K1092" s="247">
        <v>0</v>
      </c>
      <c r="L1092" s="247">
        <v>0</v>
      </c>
      <c r="M1092" s="247">
        <v>0</v>
      </c>
      <c r="N1092" s="247">
        <v>0</v>
      </c>
      <c r="O1092" s="247">
        <v>0</v>
      </c>
      <c r="P1092" s="247">
        <v>0</v>
      </c>
      <c r="Q1092" s="247">
        <v>0</v>
      </c>
      <c r="R1092" s="247">
        <v>0</v>
      </c>
      <c r="S1092" s="247">
        <v>0</v>
      </c>
      <c r="T1092" s="247">
        <v>0</v>
      </c>
      <c r="U1092" s="250"/>
      <c r="V1092" s="250"/>
      <c r="W1092" s="250"/>
      <c r="X1092" s="250"/>
      <c r="Y1092" s="250"/>
      <c r="Z1092" s="250"/>
      <c r="AA1092" s="250"/>
      <c r="AB1092" s="250"/>
      <c r="AC1092" s="250"/>
      <c r="AD1092" s="250"/>
      <c r="AE1092" s="250"/>
      <c r="AF1092" s="250"/>
      <c r="AG1092" s="250"/>
      <c r="AH1092" s="250"/>
      <c r="AI1092" s="250"/>
      <c r="AJ1092" s="250"/>
      <c r="AK1092" s="250"/>
      <c r="AL1092" s="250"/>
      <c r="AM1092" s="250"/>
      <c r="AN1092" s="250"/>
      <c r="AO1092" s="250"/>
      <c r="AP1092" s="250"/>
      <c r="AQ1092" s="250"/>
    </row>
    <row r="1093" spans="1:43" s="48" customFormat="1" ht="22.5" customHeight="1" x14ac:dyDescent="0.25">
      <c r="A1093" s="245">
        <v>7</v>
      </c>
      <c r="B1093" s="246" t="s">
        <v>962</v>
      </c>
      <c r="C1093" s="247">
        <f t="shared" si="244"/>
        <v>3487887.64</v>
      </c>
      <c r="D1093" s="247">
        <f t="shared" si="245"/>
        <v>0</v>
      </c>
      <c r="E1093" s="247">
        <v>0</v>
      </c>
      <c r="F1093" s="247">
        <v>0</v>
      </c>
      <c r="G1093" s="247">
        <v>0</v>
      </c>
      <c r="H1093" s="247">
        <v>0</v>
      </c>
      <c r="I1093" s="247">
        <v>0</v>
      </c>
      <c r="J1093" s="249">
        <v>0</v>
      </c>
      <c r="K1093" s="247">
        <v>0</v>
      </c>
      <c r="L1093" s="247">
        <v>3487887.64</v>
      </c>
      <c r="M1093" s="247">
        <v>0</v>
      </c>
      <c r="N1093" s="247">
        <v>0</v>
      </c>
      <c r="O1093" s="247">
        <v>0</v>
      </c>
      <c r="P1093" s="247">
        <v>0</v>
      </c>
      <c r="Q1093" s="247">
        <v>0</v>
      </c>
      <c r="R1093" s="247">
        <v>0</v>
      </c>
      <c r="S1093" s="247">
        <v>0</v>
      </c>
      <c r="T1093" s="247">
        <v>0</v>
      </c>
      <c r="U1093" s="250"/>
      <c r="V1093" s="250"/>
      <c r="W1093" s="250"/>
      <c r="X1093" s="250"/>
      <c r="Y1093" s="250"/>
      <c r="Z1093" s="250"/>
      <c r="AA1093" s="250"/>
      <c r="AB1093" s="250"/>
      <c r="AC1093" s="250"/>
      <c r="AD1093" s="250"/>
      <c r="AE1093" s="250"/>
      <c r="AF1093" s="250"/>
      <c r="AG1093" s="250"/>
      <c r="AH1093" s="250"/>
      <c r="AI1093" s="250"/>
      <c r="AJ1093" s="250"/>
      <c r="AK1093" s="250"/>
      <c r="AL1093" s="250"/>
      <c r="AM1093" s="250"/>
      <c r="AN1093" s="250"/>
      <c r="AO1093" s="250"/>
      <c r="AP1093" s="250"/>
      <c r="AQ1093" s="250"/>
    </row>
    <row r="1094" spans="1:43" s="48" customFormat="1" ht="22.5" customHeight="1" x14ac:dyDescent="0.25">
      <c r="A1094" s="245">
        <v>8</v>
      </c>
      <c r="B1094" s="246" t="s">
        <v>964</v>
      </c>
      <c r="C1094" s="247">
        <f t="shared" si="244"/>
        <v>1680211</v>
      </c>
      <c r="D1094" s="247">
        <f t="shared" si="245"/>
        <v>1680211</v>
      </c>
      <c r="E1094" s="247">
        <v>0</v>
      </c>
      <c r="F1094" s="247">
        <v>1680211</v>
      </c>
      <c r="G1094" s="247">
        <v>0</v>
      </c>
      <c r="H1094" s="247">
        <v>0</v>
      </c>
      <c r="I1094" s="247">
        <v>0</v>
      </c>
      <c r="J1094" s="249">
        <v>0</v>
      </c>
      <c r="K1094" s="247">
        <v>0</v>
      </c>
      <c r="L1094" s="247">
        <v>0</v>
      </c>
      <c r="M1094" s="247">
        <v>0</v>
      </c>
      <c r="N1094" s="247">
        <v>0</v>
      </c>
      <c r="O1094" s="247">
        <v>0</v>
      </c>
      <c r="P1094" s="247">
        <v>0</v>
      </c>
      <c r="Q1094" s="247">
        <v>0</v>
      </c>
      <c r="R1094" s="247">
        <v>0</v>
      </c>
      <c r="S1094" s="247">
        <v>0</v>
      </c>
      <c r="T1094" s="247">
        <v>0</v>
      </c>
      <c r="U1094" s="250"/>
      <c r="V1094" s="250"/>
      <c r="W1094" s="250"/>
      <c r="X1094" s="250"/>
      <c r="Y1094" s="250"/>
      <c r="Z1094" s="250"/>
      <c r="AA1094" s="250"/>
      <c r="AB1094" s="250"/>
      <c r="AC1094" s="250"/>
      <c r="AD1094" s="250"/>
      <c r="AE1094" s="250"/>
      <c r="AF1094" s="250"/>
      <c r="AG1094" s="250"/>
      <c r="AH1094" s="250"/>
      <c r="AI1094" s="250"/>
      <c r="AJ1094" s="250"/>
      <c r="AK1094" s="250"/>
      <c r="AL1094" s="250"/>
      <c r="AM1094" s="250"/>
      <c r="AN1094" s="250"/>
      <c r="AO1094" s="250"/>
      <c r="AP1094" s="250"/>
      <c r="AQ1094" s="250"/>
    </row>
    <row r="1095" spans="1:43" s="48" customFormat="1" ht="22.5" customHeight="1" x14ac:dyDescent="0.25">
      <c r="A1095" s="245">
        <v>9</v>
      </c>
      <c r="B1095" s="246" t="s">
        <v>966</v>
      </c>
      <c r="C1095" s="247">
        <f t="shared" si="244"/>
        <v>471310</v>
      </c>
      <c r="D1095" s="247">
        <f t="shared" si="245"/>
        <v>471310</v>
      </c>
      <c r="E1095" s="247">
        <v>0</v>
      </c>
      <c r="F1095" s="247">
        <v>0</v>
      </c>
      <c r="G1095" s="247">
        <v>0</v>
      </c>
      <c r="H1095" s="247">
        <v>471310</v>
      </c>
      <c r="I1095" s="247">
        <v>0</v>
      </c>
      <c r="J1095" s="249">
        <v>0</v>
      </c>
      <c r="K1095" s="247">
        <v>0</v>
      </c>
      <c r="L1095" s="247">
        <v>0</v>
      </c>
      <c r="M1095" s="247">
        <v>0</v>
      </c>
      <c r="N1095" s="247">
        <v>0</v>
      </c>
      <c r="O1095" s="247">
        <v>0</v>
      </c>
      <c r="P1095" s="247">
        <v>0</v>
      </c>
      <c r="Q1095" s="247">
        <v>0</v>
      </c>
      <c r="R1095" s="247">
        <v>0</v>
      </c>
      <c r="S1095" s="247">
        <v>0</v>
      </c>
      <c r="T1095" s="247">
        <v>0</v>
      </c>
      <c r="U1095" s="250"/>
      <c r="V1095" s="250"/>
      <c r="W1095" s="250"/>
      <c r="X1095" s="250"/>
      <c r="Y1095" s="250"/>
      <c r="Z1095" s="250"/>
      <c r="AA1095" s="250"/>
      <c r="AB1095" s="250"/>
      <c r="AC1095" s="250"/>
      <c r="AD1095" s="250"/>
      <c r="AE1095" s="250"/>
      <c r="AF1095" s="250"/>
      <c r="AG1095" s="250"/>
      <c r="AH1095" s="250"/>
      <c r="AI1095" s="250"/>
      <c r="AJ1095" s="250"/>
      <c r="AK1095" s="250"/>
      <c r="AL1095" s="250"/>
      <c r="AM1095" s="250"/>
      <c r="AN1095" s="250"/>
      <c r="AO1095" s="250"/>
      <c r="AP1095" s="250"/>
      <c r="AQ1095" s="250"/>
    </row>
    <row r="1096" spans="1:43" s="48" customFormat="1" ht="22.5" customHeight="1" x14ac:dyDescent="0.25">
      <c r="A1096" s="245">
        <v>10</v>
      </c>
      <c r="B1096" s="246" t="s">
        <v>67</v>
      </c>
      <c r="C1096" s="247">
        <f t="shared" si="244"/>
        <v>1488379</v>
      </c>
      <c r="D1096" s="247">
        <f t="shared" si="245"/>
        <v>1488379</v>
      </c>
      <c r="E1096" s="247">
        <v>0</v>
      </c>
      <c r="F1096" s="247">
        <v>1488379</v>
      </c>
      <c r="G1096" s="247">
        <v>0</v>
      </c>
      <c r="H1096" s="247">
        <v>0</v>
      </c>
      <c r="I1096" s="247">
        <v>0</v>
      </c>
      <c r="J1096" s="249">
        <v>0</v>
      </c>
      <c r="K1096" s="247">
        <v>0</v>
      </c>
      <c r="L1096" s="247">
        <v>0</v>
      </c>
      <c r="M1096" s="247">
        <v>0</v>
      </c>
      <c r="N1096" s="247">
        <v>0</v>
      </c>
      <c r="O1096" s="247">
        <v>0</v>
      </c>
      <c r="P1096" s="247">
        <v>0</v>
      </c>
      <c r="Q1096" s="247">
        <v>0</v>
      </c>
      <c r="R1096" s="247">
        <v>0</v>
      </c>
      <c r="S1096" s="247">
        <v>0</v>
      </c>
      <c r="T1096" s="247">
        <v>0</v>
      </c>
      <c r="U1096" s="250"/>
      <c r="V1096" s="250"/>
      <c r="W1096" s="250"/>
      <c r="X1096" s="250"/>
      <c r="Y1096" s="250"/>
      <c r="Z1096" s="250"/>
      <c r="AA1096" s="250"/>
      <c r="AB1096" s="250"/>
      <c r="AC1096" s="250"/>
      <c r="AD1096" s="250"/>
      <c r="AE1096" s="250"/>
      <c r="AF1096" s="250"/>
      <c r="AG1096" s="250"/>
      <c r="AH1096" s="250"/>
      <c r="AI1096" s="250"/>
      <c r="AJ1096" s="250"/>
      <c r="AK1096" s="250"/>
      <c r="AL1096" s="250"/>
      <c r="AM1096" s="250"/>
      <c r="AN1096" s="250"/>
      <c r="AO1096" s="250"/>
      <c r="AP1096" s="250"/>
      <c r="AQ1096" s="250"/>
    </row>
    <row r="1097" spans="1:43" s="48" customFormat="1" ht="22.5" customHeight="1" x14ac:dyDescent="0.25">
      <c r="A1097" s="245">
        <v>11</v>
      </c>
      <c r="B1097" s="246" t="s">
        <v>510</v>
      </c>
      <c r="C1097" s="247">
        <f t="shared" si="244"/>
        <v>1737856</v>
      </c>
      <c r="D1097" s="247">
        <f t="shared" si="245"/>
        <v>1227856</v>
      </c>
      <c r="E1097" s="247">
        <v>0</v>
      </c>
      <c r="F1097" s="247">
        <v>674603</v>
      </c>
      <c r="G1097" s="247">
        <v>189385</v>
      </c>
      <c r="H1097" s="247">
        <v>189385</v>
      </c>
      <c r="I1097" s="247">
        <v>174483</v>
      </c>
      <c r="J1097" s="249">
        <v>0</v>
      </c>
      <c r="K1097" s="247">
        <v>0</v>
      </c>
      <c r="L1097" s="247">
        <v>0</v>
      </c>
      <c r="M1097" s="247">
        <v>0</v>
      </c>
      <c r="N1097" s="247">
        <v>510000</v>
      </c>
      <c r="O1097" s="247">
        <v>0</v>
      </c>
      <c r="P1097" s="247">
        <v>0</v>
      </c>
      <c r="Q1097" s="247">
        <v>0</v>
      </c>
      <c r="R1097" s="247">
        <v>0</v>
      </c>
      <c r="S1097" s="247">
        <v>0</v>
      </c>
      <c r="T1097" s="247">
        <v>0</v>
      </c>
      <c r="U1097" s="250"/>
      <c r="V1097" s="250"/>
      <c r="W1097" s="250"/>
      <c r="X1097" s="250"/>
      <c r="Y1097" s="250"/>
      <c r="Z1097" s="250"/>
      <c r="AA1097" s="250"/>
      <c r="AB1097" s="250"/>
      <c r="AC1097" s="250"/>
      <c r="AD1097" s="250"/>
      <c r="AE1097" s="250"/>
      <c r="AF1097" s="250"/>
      <c r="AG1097" s="250"/>
      <c r="AH1097" s="250"/>
      <c r="AI1097" s="250"/>
      <c r="AJ1097" s="250"/>
      <c r="AK1097" s="250"/>
      <c r="AL1097" s="250"/>
      <c r="AM1097" s="250"/>
      <c r="AN1097" s="250"/>
      <c r="AO1097" s="250"/>
      <c r="AP1097" s="250"/>
      <c r="AQ1097" s="250"/>
    </row>
    <row r="1098" spans="1:43" s="48" customFormat="1" ht="22.5" customHeight="1" x14ac:dyDescent="0.25">
      <c r="A1098" s="245">
        <v>12</v>
      </c>
      <c r="B1098" s="246" t="s">
        <v>970</v>
      </c>
      <c r="C1098" s="247">
        <f t="shared" si="244"/>
        <v>3579752</v>
      </c>
      <c r="D1098" s="247">
        <f t="shared" si="245"/>
        <v>3579752</v>
      </c>
      <c r="E1098" s="247">
        <v>3579752</v>
      </c>
      <c r="F1098" s="247">
        <v>0</v>
      </c>
      <c r="G1098" s="247">
        <v>0</v>
      </c>
      <c r="H1098" s="247">
        <v>0</v>
      </c>
      <c r="I1098" s="247">
        <v>0</v>
      </c>
      <c r="J1098" s="249">
        <v>0</v>
      </c>
      <c r="K1098" s="247">
        <v>0</v>
      </c>
      <c r="L1098" s="247">
        <v>0</v>
      </c>
      <c r="M1098" s="247">
        <v>0</v>
      </c>
      <c r="N1098" s="247">
        <v>0</v>
      </c>
      <c r="O1098" s="247">
        <v>0</v>
      </c>
      <c r="P1098" s="247">
        <v>0</v>
      </c>
      <c r="Q1098" s="247">
        <v>0</v>
      </c>
      <c r="R1098" s="247">
        <v>0</v>
      </c>
      <c r="S1098" s="247">
        <v>0</v>
      </c>
      <c r="T1098" s="247">
        <v>0</v>
      </c>
      <c r="U1098" s="250"/>
      <c r="V1098" s="250"/>
      <c r="W1098" s="250"/>
      <c r="X1098" s="250"/>
      <c r="Y1098" s="250"/>
      <c r="Z1098" s="250"/>
      <c r="AA1098" s="250"/>
      <c r="AB1098" s="250"/>
      <c r="AC1098" s="250"/>
      <c r="AD1098" s="250"/>
      <c r="AE1098" s="250"/>
      <c r="AF1098" s="250"/>
      <c r="AG1098" s="250"/>
      <c r="AH1098" s="250"/>
      <c r="AI1098" s="250"/>
      <c r="AJ1098" s="250"/>
      <c r="AK1098" s="250"/>
      <c r="AL1098" s="250"/>
      <c r="AM1098" s="250"/>
      <c r="AN1098" s="250"/>
      <c r="AO1098" s="250"/>
      <c r="AP1098" s="250"/>
      <c r="AQ1098" s="250"/>
    </row>
    <row r="1099" spans="1:43" s="48" customFormat="1" ht="22.5" customHeight="1" x14ac:dyDescent="0.25">
      <c r="A1099" s="245">
        <v>13</v>
      </c>
      <c r="B1099" s="246" t="s">
        <v>73</v>
      </c>
      <c r="C1099" s="247">
        <f t="shared" si="244"/>
        <v>1158000</v>
      </c>
      <c r="D1099" s="247">
        <f t="shared" si="245"/>
        <v>1158000</v>
      </c>
      <c r="E1099" s="247">
        <v>1158000</v>
      </c>
      <c r="F1099" s="247">
        <v>0</v>
      </c>
      <c r="G1099" s="247">
        <v>0</v>
      </c>
      <c r="H1099" s="247">
        <v>0</v>
      </c>
      <c r="I1099" s="247">
        <v>0</v>
      </c>
      <c r="J1099" s="249">
        <v>0</v>
      </c>
      <c r="K1099" s="247">
        <v>0</v>
      </c>
      <c r="L1099" s="247">
        <v>0</v>
      </c>
      <c r="M1099" s="247">
        <v>0</v>
      </c>
      <c r="N1099" s="247">
        <v>0</v>
      </c>
      <c r="O1099" s="247">
        <v>0</v>
      </c>
      <c r="P1099" s="247">
        <v>0</v>
      </c>
      <c r="Q1099" s="247">
        <v>0</v>
      </c>
      <c r="R1099" s="247">
        <v>0</v>
      </c>
      <c r="S1099" s="247">
        <v>0</v>
      </c>
      <c r="T1099" s="247">
        <v>0</v>
      </c>
      <c r="U1099" s="250"/>
      <c r="V1099" s="250"/>
      <c r="W1099" s="250"/>
      <c r="X1099" s="250"/>
      <c r="Y1099" s="250"/>
      <c r="Z1099" s="250"/>
      <c r="AA1099" s="250"/>
      <c r="AB1099" s="250"/>
      <c r="AC1099" s="250"/>
      <c r="AD1099" s="250"/>
      <c r="AE1099" s="250"/>
      <c r="AF1099" s="250"/>
      <c r="AG1099" s="250"/>
      <c r="AH1099" s="250"/>
      <c r="AI1099" s="250"/>
      <c r="AJ1099" s="250"/>
      <c r="AK1099" s="250"/>
      <c r="AL1099" s="250"/>
      <c r="AM1099" s="250"/>
      <c r="AN1099" s="250"/>
      <c r="AO1099" s="250"/>
      <c r="AP1099" s="250"/>
      <c r="AQ1099" s="250"/>
    </row>
    <row r="1100" spans="1:43" s="48" customFormat="1" ht="22.5" customHeight="1" x14ac:dyDescent="0.25">
      <c r="A1100" s="245">
        <v>14</v>
      </c>
      <c r="B1100" s="246" t="s">
        <v>76</v>
      </c>
      <c r="C1100" s="247">
        <f t="shared" si="244"/>
        <v>1999586.4</v>
      </c>
      <c r="D1100" s="247">
        <f t="shared" si="245"/>
        <v>0</v>
      </c>
      <c r="E1100" s="247">
        <v>0</v>
      </c>
      <c r="F1100" s="247">
        <v>0</v>
      </c>
      <c r="G1100" s="247">
        <v>0</v>
      </c>
      <c r="H1100" s="247">
        <v>0</v>
      </c>
      <c r="I1100" s="247">
        <v>0</v>
      </c>
      <c r="J1100" s="249">
        <v>1</v>
      </c>
      <c r="K1100" s="247">
        <v>1999586.4</v>
      </c>
      <c r="L1100" s="247">
        <v>0</v>
      </c>
      <c r="M1100" s="247">
        <v>0</v>
      </c>
      <c r="N1100" s="247">
        <v>0</v>
      </c>
      <c r="O1100" s="247">
        <v>0</v>
      </c>
      <c r="P1100" s="247">
        <v>0</v>
      </c>
      <c r="Q1100" s="247">
        <v>0</v>
      </c>
      <c r="R1100" s="247">
        <v>0</v>
      </c>
      <c r="S1100" s="247">
        <v>0</v>
      </c>
      <c r="T1100" s="247">
        <v>0</v>
      </c>
      <c r="U1100" s="250"/>
      <c r="V1100" s="250"/>
      <c r="W1100" s="250"/>
      <c r="X1100" s="250"/>
      <c r="Y1100" s="250"/>
      <c r="Z1100" s="250"/>
      <c r="AA1100" s="250"/>
      <c r="AB1100" s="250"/>
      <c r="AC1100" s="250"/>
      <c r="AD1100" s="250"/>
      <c r="AE1100" s="250"/>
      <c r="AF1100" s="250"/>
      <c r="AG1100" s="250"/>
      <c r="AH1100" s="250"/>
      <c r="AI1100" s="250"/>
      <c r="AJ1100" s="250"/>
      <c r="AK1100" s="250"/>
      <c r="AL1100" s="250"/>
      <c r="AM1100" s="250"/>
      <c r="AN1100" s="250"/>
      <c r="AO1100" s="250"/>
      <c r="AP1100" s="250"/>
      <c r="AQ1100" s="250"/>
    </row>
    <row r="1101" spans="1:43" s="48" customFormat="1" ht="22.5" customHeight="1" x14ac:dyDescent="0.25">
      <c r="A1101" s="245">
        <v>15</v>
      </c>
      <c r="B1101" s="246" t="s">
        <v>971</v>
      </c>
      <c r="C1101" s="247">
        <f t="shared" si="244"/>
        <v>2117780.98</v>
      </c>
      <c r="D1101" s="247">
        <f t="shared" si="245"/>
        <v>2117780.98</v>
      </c>
      <c r="E1101" s="247">
        <v>0</v>
      </c>
      <c r="F1101" s="247">
        <v>1444363.29</v>
      </c>
      <c r="G1101" s="247">
        <v>0</v>
      </c>
      <c r="H1101" s="247">
        <v>673417.69</v>
      </c>
      <c r="I1101" s="247">
        <v>0</v>
      </c>
      <c r="J1101" s="249">
        <v>0</v>
      </c>
      <c r="K1101" s="247">
        <v>0</v>
      </c>
      <c r="L1101" s="247">
        <v>0</v>
      </c>
      <c r="M1101" s="247">
        <v>0</v>
      </c>
      <c r="N1101" s="247">
        <v>0</v>
      </c>
      <c r="O1101" s="247">
        <v>0</v>
      </c>
      <c r="P1101" s="247">
        <v>0</v>
      </c>
      <c r="Q1101" s="247">
        <v>0</v>
      </c>
      <c r="R1101" s="247">
        <v>0</v>
      </c>
      <c r="S1101" s="247">
        <v>0</v>
      </c>
      <c r="T1101" s="247">
        <v>0</v>
      </c>
      <c r="U1101" s="250"/>
      <c r="V1101" s="250"/>
      <c r="W1101" s="250"/>
      <c r="X1101" s="250"/>
      <c r="Y1101" s="250"/>
      <c r="Z1101" s="250"/>
      <c r="AA1101" s="250"/>
      <c r="AB1101" s="250"/>
      <c r="AC1101" s="250"/>
      <c r="AD1101" s="250"/>
      <c r="AE1101" s="250"/>
      <c r="AF1101" s="250"/>
      <c r="AG1101" s="250"/>
      <c r="AH1101" s="250"/>
      <c r="AI1101" s="250"/>
      <c r="AJ1101" s="250"/>
      <c r="AK1101" s="250"/>
      <c r="AL1101" s="250"/>
      <c r="AM1101" s="250"/>
      <c r="AN1101" s="250"/>
      <c r="AO1101" s="250"/>
      <c r="AP1101" s="250"/>
      <c r="AQ1101" s="250"/>
    </row>
    <row r="1102" spans="1:43" s="48" customFormat="1" ht="22.5" customHeight="1" x14ac:dyDescent="0.25">
      <c r="A1102" s="245">
        <v>16</v>
      </c>
      <c r="B1102" s="246" t="s">
        <v>972</v>
      </c>
      <c r="C1102" s="247">
        <f t="shared" si="244"/>
        <v>2423881</v>
      </c>
      <c r="D1102" s="247">
        <f t="shared" si="245"/>
        <v>2423881</v>
      </c>
      <c r="E1102" s="247">
        <v>0</v>
      </c>
      <c r="F1102" s="247">
        <v>2220882</v>
      </c>
      <c r="G1102" s="247">
        <v>202999</v>
      </c>
      <c r="H1102" s="247">
        <v>0</v>
      </c>
      <c r="I1102" s="247">
        <v>0</v>
      </c>
      <c r="J1102" s="249">
        <v>0</v>
      </c>
      <c r="K1102" s="247">
        <v>0</v>
      </c>
      <c r="L1102" s="247">
        <v>0</v>
      </c>
      <c r="M1102" s="247">
        <v>0</v>
      </c>
      <c r="N1102" s="247">
        <v>0</v>
      </c>
      <c r="O1102" s="247">
        <v>0</v>
      </c>
      <c r="P1102" s="247">
        <v>0</v>
      </c>
      <c r="Q1102" s="247">
        <v>0</v>
      </c>
      <c r="R1102" s="247">
        <v>0</v>
      </c>
      <c r="S1102" s="247">
        <v>0</v>
      </c>
      <c r="T1102" s="247">
        <v>0</v>
      </c>
      <c r="U1102" s="250"/>
      <c r="V1102" s="250"/>
      <c r="W1102" s="250"/>
      <c r="X1102" s="250"/>
      <c r="Y1102" s="250"/>
      <c r="Z1102" s="250"/>
      <c r="AA1102" s="250"/>
      <c r="AB1102" s="250"/>
      <c r="AC1102" s="250"/>
      <c r="AD1102" s="250"/>
      <c r="AE1102" s="250"/>
      <c r="AF1102" s="250"/>
      <c r="AG1102" s="250"/>
      <c r="AH1102" s="250"/>
      <c r="AI1102" s="250"/>
      <c r="AJ1102" s="250"/>
      <c r="AK1102" s="250"/>
      <c r="AL1102" s="250"/>
      <c r="AM1102" s="250"/>
      <c r="AN1102" s="250"/>
      <c r="AO1102" s="250"/>
      <c r="AP1102" s="250"/>
      <c r="AQ1102" s="250"/>
    </row>
    <row r="1103" spans="1:43" s="48" customFormat="1" ht="22.5" customHeight="1" x14ac:dyDescent="0.25">
      <c r="A1103" s="245">
        <v>17</v>
      </c>
      <c r="B1103" s="246" t="s">
        <v>973</v>
      </c>
      <c r="C1103" s="247">
        <f t="shared" si="244"/>
        <v>855978</v>
      </c>
      <c r="D1103" s="247">
        <f t="shared" si="245"/>
        <v>855978</v>
      </c>
      <c r="E1103" s="247">
        <v>0</v>
      </c>
      <c r="F1103" s="247">
        <v>427989</v>
      </c>
      <c r="G1103" s="247">
        <v>0</v>
      </c>
      <c r="H1103" s="247">
        <v>0</v>
      </c>
      <c r="I1103" s="247">
        <v>427989</v>
      </c>
      <c r="J1103" s="249">
        <v>0</v>
      </c>
      <c r="K1103" s="247">
        <v>0</v>
      </c>
      <c r="L1103" s="247">
        <v>0</v>
      </c>
      <c r="M1103" s="247">
        <v>0</v>
      </c>
      <c r="N1103" s="247">
        <v>0</v>
      </c>
      <c r="O1103" s="247">
        <v>0</v>
      </c>
      <c r="P1103" s="247">
        <v>0</v>
      </c>
      <c r="Q1103" s="247">
        <v>0</v>
      </c>
      <c r="R1103" s="247">
        <v>0</v>
      </c>
      <c r="S1103" s="247">
        <v>0</v>
      </c>
      <c r="T1103" s="247">
        <v>0</v>
      </c>
      <c r="U1103" s="250"/>
      <c r="V1103" s="250"/>
      <c r="W1103" s="250"/>
      <c r="X1103" s="250"/>
      <c r="Y1103" s="250"/>
      <c r="Z1103" s="250"/>
      <c r="AA1103" s="250"/>
      <c r="AB1103" s="250"/>
      <c r="AC1103" s="250"/>
      <c r="AD1103" s="250"/>
      <c r="AE1103" s="250"/>
      <c r="AF1103" s="250"/>
      <c r="AG1103" s="250"/>
      <c r="AH1103" s="250"/>
      <c r="AI1103" s="250"/>
      <c r="AJ1103" s="250"/>
      <c r="AK1103" s="250"/>
      <c r="AL1103" s="250"/>
      <c r="AM1103" s="250"/>
      <c r="AN1103" s="250"/>
      <c r="AO1103" s="250"/>
      <c r="AP1103" s="250"/>
      <c r="AQ1103" s="250"/>
    </row>
    <row r="1104" spans="1:43" s="48" customFormat="1" ht="22.5" customHeight="1" x14ac:dyDescent="0.25">
      <c r="A1104" s="245">
        <v>18</v>
      </c>
      <c r="B1104" s="246" t="s">
        <v>847</v>
      </c>
      <c r="C1104" s="247">
        <f t="shared" si="244"/>
        <v>1317820.07</v>
      </c>
      <c r="D1104" s="247">
        <f t="shared" si="245"/>
        <v>1136371.6700000002</v>
      </c>
      <c r="E1104" s="247">
        <v>620143</v>
      </c>
      <c r="F1104" s="247">
        <v>0</v>
      </c>
      <c r="G1104" s="247">
        <v>156347.03</v>
      </c>
      <c r="H1104" s="247">
        <v>156347.04</v>
      </c>
      <c r="I1104" s="247">
        <v>203534.6</v>
      </c>
      <c r="J1104" s="249">
        <v>0</v>
      </c>
      <c r="K1104" s="247">
        <v>0</v>
      </c>
      <c r="L1104" s="247">
        <v>0</v>
      </c>
      <c r="M1104" s="247">
        <v>0</v>
      </c>
      <c r="N1104" s="247">
        <v>0</v>
      </c>
      <c r="O1104" s="247">
        <v>181448.4</v>
      </c>
      <c r="P1104" s="247">
        <v>0</v>
      </c>
      <c r="Q1104" s="247">
        <v>0</v>
      </c>
      <c r="R1104" s="247">
        <v>0</v>
      </c>
      <c r="S1104" s="247">
        <v>0</v>
      </c>
      <c r="T1104" s="247">
        <v>0</v>
      </c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50"/>
      <c r="AF1104" s="250"/>
      <c r="AG1104" s="250"/>
      <c r="AH1104" s="250"/>
      <c r="AI1104" s="250"/>
      <c r="AJ1104" s="250"/>
      <c r="AK1104" s="250"/>
      <c r="AL1104" s="250"/>
      <c r="AM1104" s="250"/>
      <c r="AN1104" s="250"/>
      <c r="AO1104" s="250"/>
      <c r="AP1104" s="250"/>
      <c r="AQ1104" s="250"/>
    </row>
    <row r="1105" spans="1:43" s="48" customFormat="1" ht="22.5" customHeight="1" x14ac:dyDescent="0.25">
      <c r="A1105" s="245">
        <v>19</v>
      </c>
      <c r="B1105" s="246" t="s">
        <v>975</v>
      </c>
      <c r="C1105" s="247">
        <f t="shared" si="244"/>
        <v>200000</v>
      </c>
      <c r="D1105" s="247">
        <f t="shared" si="245"/>
        <v>0</v>
      </c>
      <c r="E1105" s="247">
        <v>0</v>
      </c>
      <c r="F1105" s="247">
        <v>0</v>
      </c>
      <c r="G1105" s="247">
        <v>0</v>
      </c>
      <c r="H1105" s="247">
        <v>0</v>
      </c>
      <c r="I1105" s="247">
        <v>0</v>
      </c>
      <c r="J1105" s="249">
        <v>0</v>
      </c>
      <c r="K1105" s="247">
        <v>0</v>
      </c>
      <c r="L1105" s="247">
        <v>0</v>
      </c>
      <c r="M1105" s="247">
        <v>0</v>
      </c>
      <c r="N1105" s="247">
        <v>200000</v>
      </c>
      <c r="O1105" s="247">
        <v>0</v>
      </c>
      <c r="P1105" s="247">
        <v>0</v>
      </c>
      <c r="Q1105" s="247">
        <v>0</v>
      </c>
      <c r="R1105" s="247">
        <v>0</v>
      </c>
      <c r="S1105" s="247">
        <v>0</v>
      </c>
      <c r="T1105" s="247">
        <v>0</v>
      </c>
      <c r="U1105" s="250"/>
      <c r="V1105" s="250"/>
      <c r="W1105" s="250"/>
      <c r="X1105" s="250"/>
      <c r="Y1105" s="250"/>
      <c r="Z1105" s="250"/>
      <c r="AA1105" s="250"/>
      <c r="AB1105" s="250"/>
      <c r="AC1105" s="250"/>
      <c r="AD1105" s="250"/>
      <c r="AE1105" s="250"/>
      <c r="AF1105" s="250"/>
      <c r="AG1105" s="250"/>
      <c r="AH1105" s="250"/>
      <c r="AI1105" s="250"/>
      <c r="AJ1105" s="250"/>
      <c r="AK1105" s="250"/>
      <c r="AL1105" s="250"/>
      <c r="AM1105" s="250"/>
      <c r="AN1105" s="250"/>
      <c r="AO1105" s="250"/>
      <c r="AP1105" s="250"/>
      <c r="AQ1105" s="250"/>
    </row>
    <row r="1106" spans="1:43" s="48" customFormat="1" ht="22.5" customHeight="1" x14ac:dyDescent="0.25">
      <c r="A1106" s="245">
        <v>20</v>
      </c>
      <c r="B1106" s="246" t="s">
        <v>976</v>
      </c>
      <c r="C1106" s="247">
        <f t="shared" si="244"/>
        <v>1268216.8999999999</v>
      </c>
      <c r="D1106" s="247">
        <f t="shared" si="245"/>
        <v>1268216.8999999999</v>
      </c>
      <c r="E1106" s="247">
        <v>0</v>
      </c>
      <c r="F1106" s="247">
        <v>0</v>
      </c>
      <c r="G1106" s="247">
        <v>1268216.8999999999</v>
      </c>
      <c r="H1106" s="247">
        <v>0</v>
      </c>
      <c r="I1106" s="247">
        <v>0</v>
      </c>
      <c r="J1106" s="249">
        <v>0</v>
      </c>
      <c r="K1106" s="247">
        <v>0</v>
      </c>
      <c r="L1106" s="247">
        <v>0</v>
      </c>
      <c r="M1106" s="247">
        <v>0</v>
      </c>
      <c r="N1106" s="247">
        <v>0</v>
      </c>
      <c r="O1106" s="247">
        <v>0</v>
      </c>
      <c r="P1106" s="247">
        <v>0</v>
      </c>
      <c r="Q1106" s="247">
        <v>0</v>
      </c>
      <c r="R1106" s="247">
        <v>0</v>
      </c>
      <c r="S1106" s="247">
        <v>0</v>
      </c>
      <c r="T1106" s="247">
        <v>0</v>
      </c>
      <c r="U1106" s="250"/>
      <c r="V1106" s="250"/>
      <c r="W1106" s="250"/>
      <c r="X1106" s="250"/>
      <c r="Y1106" s="250"/>
      <c r="Z1106" s="250"/>
      <c r="AA1106" s="250"/>
      <c r="AB1106" s="250"/>
      <c r="AC1106" s="250"/>
      <c r="AD1106" s="250"/>
      <c r="AE1106" s="250"/>
      <c r="AF1106" s="250"/>
      <c r="AG1106" s="250"/>
      <c r="AH1106" s="250"/>
      <c r="AI1106" s="250"/>
      <c r="AJ1106" s="250"/>
      <c r="AK1106" s="250"/>
      <c r="AL1106" s="250"/>
      <c r="AM1106" s="250"/>
      <c r="AN1106" s="250"/>
      <c r="AO1106" s="250"/>
      <c r="AP1106" s="250"/>
      <c r="AQ1106" s="250"/>
    </row>
    <row r="1107" spans="1:43" s="48" customFormat="1" ht="22.5" customHeight="1" x14ac:dyDescent="0.25">
      <c r="A1107" s="245">
        <v>21</v>
      </c>
      <c r="B1107" s="246" t="s">
        <v>1567</v>
      </c>
      <c r="C1107" s="247">
        <f t="shared" si="244"/>
        <v>1467248.41</v>
      </c>
      <c r="D1107" s="247">
        <f t="shared" si="245"/>
        <v>0</v>
      </c>
      <c r="E1107" s="247">
        <v>0</v>
      </c>
      <c r="F1107" s="247">
        <v>0</v>
      </c>
      <c r="G1107" s="247">
        <v>0</v>
      </c>
      <c r="H1107" s="247">
        <v>0</v>
      </c>
      <c r="I1107" s="247">
        <v>0</v>
      </c>
      <c r="J1107" s="249">
        <v>0</v>
      </c>
      <c r="K1107" s="247">
        <v>0</v>
      </c>
      <c r="L1107" s="247">
        <v>1467248.41</v>
      </c>
      <c r="M1107" s="247">
        <v>0</v>
      </c>
      <c r="N1107" s="247">
        <v>0</v>
      </c>
      <c r="O1107" s="247">
        <v>0</v>
      </c>
      <c r="P1107" s="247">
        <v>0</v>
      </c>
      <c r="Q1107" s="247">
        <v>0</v>
      </c>
      <c r="R1107" s="247">
        <v>0</v>
      </c>
      <c r="S1107" s="247">
        <v>0</v>
      </c>
      <c r="T1107" s="247">
        <v>0</v>
      </c>
      <c r="U1107" s="250"/>
      <c r="V1107" s="250"/>
      <c r="W1107" s="250"/>
      <c r="X1107" s="250"/>
      <c r="Y1107" s="250"/>
      <c r="Z1107" s="250"/>
      <c r="AA1107" s="250"/>
      <c r="AB1107" s="250"/>
      <c r="AC1107" s="250"/>
      <c r="AD1107" s="250"/>
      <c r="AE1107" s="250"/>
      <c r="AF1107" s="250"/>
      <c r="AG1107" s="250"/>
      <c r="AH1107" s="250"/>
      <c r="AI1107" s="250"/>
      <c r="AJ1107" s="250"/>
      <c r="AK1107" s="250"/>
      <c r="AL1107" s="250"/>
      <c r="AM1107" s="250"/>
      <c r="AN1107" s="250"/>
      <c r="AO1107" s="250"/>
      <c r="AP1107" s="250"/>
      <c r="AQ1107" s="250"/>
    </row>
    <row r="1108" spans="1:43" s="48" customFormat="1" ht="22.5" customHeight="1" x14ac:dyDescent="0.25">
      <c r="A1108" s="245">
        <v>22</v>
      </c>
      <c r="B1108" s="246" t="s">
        <v>979</v>
      </c>
      <c r="C1108" s="247">
        <f t="shared" si="244"/>
        <v>2814047.91</v>
      </c>
      <c r="D1108" s="247">
        <f t="shared" si="245"/>
        <v>1858137.91</v>
      </c>
      <c r="E1108" s="247">
        <v>1041336</v>
      </c>
      <c r="F1108" s="247">
        <v>101115</v>
      </c>
      <c r="G1108" s="247">
        <v>339404.91</v>
      </c>
      <c r="H1108" s="247">
        <v>188141</v>
      </c>
      <c r="I1108" s="247">
        <v>188141</v>
      </c>
      <c r="J1108" s="249">
        <v>1</v>
      </c>
      <c r="K1108" s="247">
        <v>151323</v>
      </c>
      <c r="L1108" s="247">
        <v>804587</v>
      </c>
      <c r="M1108" s="247">
        <v>0</v>
      </c>
      <c r="N1108" s="247">
        <v>0</v>
      </c>
      <c r="O1108" s="247">
        <v>0</v>
      </c>
      <c r="P1108" s="247">
        <v>0</v>
      </c>
      <c r="Q1108" s="247">
        <v>0</v>
      </c>
      <c r="R1108" s="247">
        <v>0</v>
      </c>
      <c r="S1108" s="247">
        <v>0</v>
      </c>
      <c r="T1108" s="247">
        <v>0</v>
      </c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50"/>
      <c r="AF1108" s="250"/>
      <c r="AG1108" s="250"/>
      <c r="AH1108" s="250"/>
      <c r="AI1108" s="250"/>
      <c r="AJ1108" s="250"/>
      <c r="AK1108" s="250"/>
      <c r="AL1108" s="250"/>
      <c r="AM1108" s="250"/>
      <c r="AN1108" s="250"/>
      <c r="AO1108" s="250"/>
      <c r="AP1108" s="250"/>
      <c r="AQ1108" s="250"/>
    </row>
    <row r="1109" spans="1:43" s="48" customFormat="1" ht="22.5" customHeight="1" x14ac:dyDescent="0.25">
      <c r="A1109" s="245">
        <v>23</v>
      </c>
      <c r="B1109" s="246" t="s">
        <v>981</v>
      </c>
      <c r="C1109" s="247">
        <f t="shared" si="244"/>
        <v>507251.34</v>
      </c>
      <c r="D1109" s="247">
        <f t="shared" si="245"/>
        <v>0</v>
      </c>
      <c r="E1109" s="247">
        <v>0</v>
      </c>
      <c r="F1109" s="247">
        <v>0</v>
      </c>
      <c r="G1109" s="247">
        <v>0</v>
      </c>
      <c r="H1109" s="247">
        <v>0</v>
      </c>
      <c r="I1109" s="247">
        <v>0</v>
      </c>
      <c r="J1109" s="249">
        <v>0</v>
      </c>
      <c r="K1109" s="247">
        <v>0</v>
      </c>
      <c r="L1109" s="247">
        <v>0</v>
      </c>
      <c r="M1109" s="247">
        <v>0</v>
      </c>
      <c r="N1109" s="247">
        <v>507251.34</v>
      </c>
      <c r="O1109" s="247">
        <v>0</v>
      </c>
      <c r="P1109" s="247">
        <v>0</v>
      </c>
      <c r="Q1109" s="247">
        <v>0</v>
      </c>
      <c r="R1109" s="247">
        <v>0</v>
      </c>
      <c r="S1109" s="247">
        <v>0</v>
      </c>
      <c r="T1109" s="247">
        <v>0</v>
      </c>
      <c r="U1109" s="250"/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50"/>
      <c r="AF1109" s="250"/>
      <c r="AG1109" s="250"/>
      <c r="AH1109" s="250"/>
      <c r="AI1109" s="250"/>
      <c r="AJ1109" s="250"/>
      <c r="AK1109" s="250"/>
      <c r="AL1109" s="250"/>
      <c r="AM1109" s="250"/>
      <c r="AN1109" s="250"/>
      <c r="AO1109" s="250"/>
      <c r="AP1109" s="250"/>
      <c r="AQ1109" s="250"/>
    </row>
    <row r="1110" spans="1:43" s="48" customFormat="1" ht="22.5" customHeight="1" x14ac:dyDescent="0.25">
      <c r="A1110" s="245">
        <v>24</v>
      </c>
      <c r="B1110" s="246" t="s">
        <v>849</v>
      </c>
      <c r="C1110" s="247">
        <f t="shared" si="244"/>
        <v>1821653.35</v>
      </c>
      <c r="D1110" s="247">
        <f t="shared" si="245"/>
        <v>1821653.35</v>
      </c>
      <c r="E1110" s="247">
        <v>0</v>
      </c>
      <c r="F1110" s="247">
        <v>1821653.35</v>
      </c>
      <c r="G1110" s="247">
        <v>0</v>
      </c>
      <c r="H1110" s="247">
        <v>0</v>
      </c>
      <c r="I1110" s="247">
        <v>0</v>
      </c>
      <c r="J1110" s="249">
        <v>0</v>
      </c>
      <c r="K1110" s="247">
        <v>0</v>
      </c>
      <c r="L1110" s="247">
        <v>0</v>
      </c>
      <c r="M1110" s="247">
        <v>0</v>
      </c>
      <c r="N1110" s="247">
        <v>0</v>
      </c>
      <c r="O1110" s="247">
        <v>0</v>
      </c>
      <c r="P1110" s="247">
        <v>0</v>
      </c>
      <c r="Q1110" s="247">
        <v>0</v>
      </c>
      <c r="R1110" s="247">
        <v>0</v>
      </c>
      <c r="S1110" s="247">
        <v>0</v>
      </c>
      <c r="T1110" s="247">
        <v>0</v>
      </c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50"/>
      <c r="AF1110" s="250"/>
      <c r="AG1110" s="250"/>
      <c r="AH1110" s="250"/>
      <c r="AI1110" s="250"/>
      <c r="AJ1110" s="250"/>
      <c r="AK1110" s="250"/>
      <c r="AL1110" s="250"/>
      <c r="AM1110" s="250"/>
      <c r="AN1110" s="250"/>
      <c r="AO1110" s="250"/>
      <c r="AP1110" s="250"/>
      <c r="AQ1110" s="250"/>
    </row>
    <row r="1111" spans="1:43" s="48" customFormat="1" ht="22.5" customHeight="1" x14ac:dyDescent="0.25">
      <c r="A1111" s="245">
        <v>25</v>
      </c>
      <c r="B1111" s="246" t="s">
        <v>984</v>
      </c>
      <c r="C1111" s="247">
        <f t="shared" si="244"/>
        <v>1374379.01</v>
      </c>
      <c r="D1111" s="247">
        <f t="shared" si="245"/>
        <v>1374379.01</v>
      </c>
      <c r="E1111" s="247">
        <v>0</v>
      </c>
      <c r="F1111" s="247">
        <v>0</v>
      </c>
      <c r="G1111" s="247">
        <v>1374379.01</v>
      </c>
      <c r="H1111" s="247">
        <v>0</v>
      </c>
      <c r="I1111" s="247">
        <v>0</v>
      </c>
      <c r="J1111" s="249">
        <v>0</v>
      </c>
      <c r="K1111" s="247">
        <v>0</v>
      </c>
      <c r="L1111" s="247">
        <v>0</v>
      </c>
      <c r="M1111" s="247">
        <v>0</v>
      </c>
      <c r="N1111" s="247">
        <v>0</v>
      </c>
      <c r="O1111" s="247">
        <v>0</v>
      </c>
      <c r="P1111" s="247">
        <v>0</v>
      </c>
      <c r="Q1111" s="247">
        <v>0</v>
      </c>
      <c r="R1111" s="247">
        <v>0</v>
      </c>
      <c r="S1111" s="247">
        <v>0</v>
      </c>
      <c r="T1111" s="247">
        <v>0</v>
      </c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50"/>
      <c r="AF1111" s="250"/>
      <c r="AG1111" s="250"/>
      <c r="AH1111" s="250"/>
      <c r="AI1111" s="250"/>
      <c r="AJ1111" s="250"/>
      <c r="AK1111" s="250"/>
      <c r="AL1111" s="250"/>
      <c r="AM1111" s="250"/>
      <c r="AN1111" s="250"/>
      <c r="AO1111" s="250"/>
      <c r="AP1111" s="250"/>
      <c r="AQ1111" s="250"/>
    </row>
    <row r="1112" spans="1:43" s="48" customFormat="1" ht="22.5" customHeight="1" x14ac:dyDescent="0.25">
      <c r="A1112" s="245">
        <v>26</v>
      </c>
      <c r="B1112" s="246" t="s">
        <v>111</v>
      </c>
      <c r="C1112" s="247">
        <f t="shared" si="244"/>
        <v>1955491.75</v>
      </c>
      <c r="D1112" s="247">
        <f t="shared" si="245"/>
        <v>0</v>
      </c>
      <c r="E1112" s="247">
        <v>0</v>
      </c>
      <c r="F1112" s="247">
        <v>0</v>
      </c>
      <c r="G1112" s="247">
        <v>0</v>
      </c>
      <c r="H1112" s="247">
        <v>0</v>
      </c>
      <c r="I1112" s="247">
        <v>0</v>
      </c>
      <c r="J1112" s="249">
        <v>1</v>
      </c>
      <c r="K1112" s="247">
        <v>1955491.75</v>
      </c>
      <c r="L1112" s="247">
        <v>0</v>
      </c>
      <c r="M1112" s="247">
        <v>0</v>
      </c>
      <c r="N1112" s="247">
        <v>0</v>
      </c>
      <c r="O1112" s="247">
        <v>0</v>
      </c>
      <c r="P1112" s="247">
        <v>0</v>
      </c>
      <c r="Q1112" s="247">
        <v>0</v>
      </c>
      <c r="R1112" s="247">
        <v>0</v>
      </c>
      <c r="S1112" s="247">
        <v>0</v>
      </c>
      <c r="T1112" s="247">
        <v>0</v>
      </c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50"/>
      <c r="AF1112" s="250"/>
      <c r="AG1112" s="250"/>
      <c r="AH1112" s="250"/>
      <c r="AI1112" s="250"/>
      <c r="AJ1112" s="250"/>
      <c r="AK1112" s="250"/>
      <c r="AL1112" s="250"/>
      <c r="AM1112" s="250"/>
      <c r="AN1112" s="250"/>
      <c r="AO1112" s="250"/>
      <c r="AP1112" s="250"/>
      <c r="AQ1112" s="250"/>
    </row>
    <row r="1113" spans="1:43" s="48" customFormat="1" ht="22.5" customHeight="1" x14ac:dyDescent="0.25">
      <c r="A1113" s="245"/>
      <c r="B1113" s="246" t="s">
        <v>113</v>
      </c>
      <c r="C1113" s="247">
        <f t="shared" si="244"/>
        <v>0</v>
      </c>
      <c r="D1113" s="247">
        <f t="shared" si="245"/>
        <v>0</v>
      </c>
      <c r="E1113" s="247">
        <v>0</v>
      </c>
      <c r="F1113" s="247">
        <v>0</v>
      </c>
      <c r="G1113" s="247">
        <v>73246.8</v>
      </c>
      <c r="H1113" s="247">
        <v>-73246.8</v>
      </c>
      <c r="I1113" s="247">
        <v>0</v>
      </c>
      <c r="J1113" s="249">
        <v>0</v>
      </c>
      <c r="K1113" s="247">
        <v>0</v>
      </c>
      <c r="L1113" s="247">
        <v>0</v>
      </c>
      <c r="M1113" s="247">
        <v>0</v>
      </c>
      <c r="N1113" s="247">
        <v>0</v>
      </c>
      <c r="O1113" s="247">
        <v>0</v>
      </c>
      <c r="P1113" s="247">
        <v>0</v>
      </c>
      <c r="Q1113" s="247">
        <v>0</v>
      </c>
      <c r="R1113" s="247">
        <v>0</v>
      </c>
      <c r="S1113" s="247">
        <v>0</v>
      </c>
      <c r="T1113" s="247">
        <v>0</v>
      </c>
      <c r="U1113" s="250"/>
      <c r="V1113" s="250"/>
      <c r="W1113" s="250"/>
      <c r="X1113" s="250"/>
      <c r="Y1113" s="250"/>
      <c r="Z1113" s="250"/>
      <c r="AA1113" s="250"/>
      <c r="AB1113" s="250"/>
      <c r="AC1113" s="250"/>
      <c r="AD1113" s="250"/>
      <c r="AE1113" s="250"/>
      <c r="AF1113" s="250"/>
      <c r="AG1113" s="250"/>
      <c r="AH1113" s="250"/>
      <c r="AI1113" s="250"/>
      <c r="AJ1113" s="250"/>
      <c r="AK1113" s="250"/>
      <c r="AL1113" s="250"/>
      <c r="AM1113" s="250"/>
      <c r="AN1113" s="250"/>
      <c r="AO1113" s="250"/>
      <c r="AP1113" s="250"/>
      <c r="AQ1113" s="250"/>
    </row>
    <row r="1114" spans="1:43" s="48" customFormat="1" ht="22.5" customHeight="1" x14ac:dyDescent="0.25">
      <c r="A1114" s="245">
        <v>27</v>
      </c>
      <c r="B1114" s="246" t="s">
        <v>985</v>
      </c>
      <c r="C1114" s="247">
        <f t="shared" si="244"/>
        <v>918339.83000000007</v>
      </c>
      <c r="D1114" s="247">
        <f t="shared" si="245"/>
        <v>570829</v>
      </c>
      <c r="E1114" s="247">
        <v>570829</v>
      </c>
      <c r="F1114" s="247">
        <v>0</v>
      </c>
      <c r="G1114" s="247">
        <v>0</v>
      </c>
      <c r="H1114" s="247">
        <v>0</v>
      </c>
      <c r="I1114" s="247">
        <v>0</v>
      </c>
      <c r="J1114" s="249">
        <v>0</v>
      </c>
      <c r="K1114" s="247">
        <v>0</v>
      </c>
      <c r="L1114" s="247">
        <v>0</v>
      </c>
      <c r="M1114" s="247">
        <v>0</v>
      </c>
      <c r="N1114" s="247">
        <v>347510.83</v>
      </c>
      <c r="O1114" s="247">
        <v>0</v>
      </c>
      <c r="P1114" s="247">
        <v>0</v>
      </c>
      <c r="Q1114" s="247">
        <v>0</v>
      </c>
      <c r="R1114" s="247">
        <v>0</v>
      </c>
      <c r="S1114" s="247">
        <v>0</v>
      </c>
      <c r="T1114" s="247">
        <v>0</v>
      </c>
      <c r="U1114" s="250"/>
      <c r="V1114" s="250"/>
      <c r="W1114" s="250"/>
      <c r="X1114" s="250"/>
      <c r="Y1114" s="250"/>
      <c r="Z1114" s="250"/>
      <c r="AA1114" s="250"/>
      <c r="AB1114" s="250"/>
      <c r="AC1114" s="250"/>
      <c r="AD1114" s="250"/>
      <c r="AE1114" s="250"/>
      <c r="AF1114" s="250"/>
      <c r="AG1114" s="250"/>
      <c r="AH1114" s="250"/>
      <c r="AI1114" s="250"/>
      <c r="AJ1114" s="250"/>
      <c r="AK1114" s="250"/>
      <c r="AL1114" s="250"/>
      <c r="AM1114" s="250"/>
      <c r="AN1114" s="250"/>
      <c r="AO1114" s="250"/>
      <c r="AP1114" s="250"/>
      <c r="AQ1114" s="250"/>
    </row>
    <row r="1115" spans="1:43" s="48" customFormat="1" ht="22.5" customHeight="1" x14ac:dyDescent="0.25">
      <c r="A1115" s="245">
        <v>28</v>
      </c>
      <c r="B1115" s="246" t="s">
        <v>987</v>
      </c>
      <c r="C1115" s="247">
        <f t="shared" si="244"/>
        <v>799468</v>
      </c>
      <c r="D1115" s="247">
        <f t="shared" si="245"/>
        <v>799468</v>
      </c>
      <c r="E1115" s="247">
        <v>0</v>
      </c>
      <c r="F1115" s="247">
        <v>799468</v>
      </c>
      <c r="G1115" s="247">
        <v>0</v>
      </c>
      <c r="H1115" s="247">
        <v>0</v>
      </c>
      <c r="I1115" s="247">
        <v>0</v>
      </c>
      <c r="J1115" s="249">
        <v>0</v>
      </c>
      <c r="K1115" s="247">
        <v>0</v>
      </c>
      <c r="L1115" s="247">
        <v>0</v>
      </c>
      <c r="M1115" s="247">
        <v>0</v>
      </c>
      <c r="N1115" s="247">
        <v>0</v>
      </c>
      <c r="O1115" s="247">
        <v>0</v>
      </c>
      <c r="P1115" s="247">
        <v>0</v>
      </c>
      <c r="Q1115" s="247">
        <v>0</v>
      </c>
      <c r="R1115" s="247">
        <v>0</v>
      </c>
      <c r="S1115" s="247">
        <v>0</v>
      </c>
      <c r="T1115" s="247">
        <v>0</v>
      </c>
      <c r="U1115" s="250"/>
      <c r="V1115" s="250"/>
      <c r="W1115" s="250"/>
      <c r="X1115" s="250"/>
      <c r="Y1115" s="250"/>
      <c r="Z1115" s="250"/>
      <c r="AA1115" s="250"/>
      <c r="AB1115" s="250"/>
      <c r="AC1115" s="250"/>
      <c r="AD1115" s="250"/>
      <c r="AE1115" s="250"/>
      <c r="AF1115" s="250"/>
      <c r="AG1115" s="250"/>
      <c r="AH1115" s="250"/>
      <c r="AI1115" s="250"/>
      <c r="AJ1115" s="250"/>
      <c r="AK1115" s="250"/>
      <c r="AL1115" s="250"/>
      <c r="AM1115" s="250"/>
      <c r="AN1115" s="250"/>
      <c r="AO1115" s="250"/>
      <c r="AP1115" s="250"/>
      <c r="AQ1115" s="250"/>
    </row>
    <row r="1116" spans="1:43" s="48" customFormat="1" ht="22.5" customHeight="1" x14ac:dyDescent="0.25">
      <c r="A1116" s="245">
        <v>29</v>
      </c>
      <c r="B1116" s="246" t="s">
        <v>988</v>
      </c>
      <c r="C1116" s="247">
        <f t="shared" si="244"/>
        <v>3141424.94</v>
      </c>
      <c r="D1116" s="247">
        <f t="shared" si="245"/>
        <v>3141424.94</v>
      </c>
      <c r="E1116" s="247">
        <v>0</v>
      </c>
      <c r="F1116" s="247">
        <v>1892648.95</v>
      </c>
      <c r="G1116" s="247">
        <v>451875.01</v>
      </c>
      <c r="H1116" s="247">
        <v>796900.98</v>
      </c>
      <c r="I1116" s="247">
        <v>0</v>
      </c>
      <c r="J1116" s="249">
        <v>0</v>
      </c>
      <c r="K1116" s="247">
        <v>0</v>
      </c>
      <c r="L1116" s="247">
        <v>0</v>
      </c>
      <c r="M1116" s="247">
        <v>0</v>
      </c>
      <c r="N1116" s="247">
        <v>0</v>
      </c>
      <c r="O1116" s="247">
        <v>0</v>
      </c>
      <c r="P1116" s="247">
        <v>0</v>
      </c>
      <c r="Q1116" s="247">
        <v>0</v>
      </c>
      <c r="R1116" s="247">
        <v>0</v>
      </c>
      <c r="S1116" s="247">
        <v>0</v>
      </c>
      <c r="T1116" s="247">
        <v>0</v>
      </c>
      <c r="U1116" s="250"/>
      <c r="V1116" s="250"/>
      <c r="W1116" s="250"/>
      <c r="X1116" s="250"/>
      <c r="Y1116" s="250"/>
      <c r="Z1116" s="250"/>
      <c r="AA1116" s="250"/>
      <c r="AB1116" s="250"/>
      <c r="AC1116" s="250"/>
      <c r="AD1116" s="250"/>
      <c r="AE1116" s="250"/>
      <c r="AF1116" s="250"/>
      <c r="AG1116" s="250"/>
      <c r="AH1116" s="250"/>
      <c r="AI1116" s="250"/>
      <c r="AJ1116" s="250"/>
      <c r="AK1116" s="250"/>
      <c r="AL1116" s="250"/>
      <c r="AM1116" s="250"/>
      <c r="AN1116" s="250"/>
      <c r="AO1116" s="250"/>
      <c r="AP1116" s="250"/>
      <c r="AQ1116" s="250"/>
    </row>
    <row r="1117" spans="1:43" s="48" customFormat="1" ht="22.5" customHeight="1" x14ac:dyDescent="0.25">
      <c r="A1117" s="245">
        <v>30</v>
      </c>
      <c r="B1117" s="246" t="s">
        <v>989</v>
      </c>
      <c r="C1117" s="247">
        <f t="shared" si="244"/>
        <v>2165434.5099999998</v>
      </c>
      <c r="D1117" s="247">
        <f t="shared" si="245"/>
        <v>2165434.5099999998</v>
      </c>
      <c r="E1117" s="247">
        <v>0</v>
      </c>
      <c r="F1117" s="247">
        <v>2165434.5099999998</v>
      </c>
      <c r="G1117" s="247">
        <v>0</v>
      </c>
      <c r="H1117" s="247">
        <v>0</v>
      </c>
      <c r="I1117" s="247">
        <v>0</v>
      </c>
      <c r="J1117" s="249">
        <v>0</v>
      </c>
      <c r="K1117" s="247">
        <v>0</v>
      </c>
      <c r="L1117" s="247">
        <v>0</v>
      </c>
      <c r="M1117" s="247">
        <v>0</v>
      </c>
      <c r="N1117" s="247">
        <v>0</v>
      </c>
      <c r="O1117" s="247">
        <v>0</v>
      </c>
      <c r="P1117" s="247">
        <v>0</v>
      </c>
      <c r="Q1117" s="247">
        <v>0</v>
      </c>
      <c r="R1117" s="247">
        <v>0</v>
      </c>
      <c r="S1117" s="247">
        <v>0</v>
      </c>
      <c r="T1117" s="247">
        <v>0</v>
      </c>
      <c r="U1117" s="250"/>
      <c r="V1117" s="250"/>
      <c r="W1117" s="250"/>
      <c r="X1117" s="250"/>
      <c r="Y1117" s="250"/>
      <c r="Z1117" s="250"/>
      <c r="AA1117" s="250"/>
      <c r="AB1117" s="250"/>
      <c r="AC1117" s="250"/>
      <c r="AD1117" s="250"/>
      <c r="AE1117" s="250"/>
      <c r="AF1117" s="250"/>
      <c r="AG1117" s="250"/>
      <c r="AH1117" s="250"/>
      <c r="AI1117" s="250"/>
      <c r="AJ1117" s="250"/>
      <c r="AK1117" s="250"/>
      <c r="AL1117" s="250"/>
      <c r="AM1117" s="250"/>
      <c r="AN1117" s="250"/>
      <c r="AO1117" s="250"/>
      <c r="AP1117" s="250"/>
      <c r="AQ1117" s="250"/>
    </row>
    <row r="1118" spans="1:43" s="48" customFormat="1" ht="22.5" customHeight="1" x14ac:dyDescent="0.25">
      <c r="A1118" s="245">
        <v>31</v>
      </c>
      <c r="B1118" s="246" t="s">
        <v>991</v>
      </c>
      <c r="C1118" s="247">
        <f t="shared" si="244"/>
        <v>1513317</v>
      </c>
      <c r="D1118" s="247">
        <f t="shared" si="245"/>
        <v>1513317</v>
      </c>
      <c r="E1118" s="247">
        <v>0</v>
      </c>
      <c r="F1118" s="247">
        <v>0</v>
      </c>
      <c r="G1118" s="247">
        <v>832720</v>
      </c>
      <c r="H1118" s="247">
        <v>680597</v>
      </c>
      <c r="I1118" s="247">
        <v>0</v>
      </c>
      <c r="J1118" s="249">
        <v>0</v>
      </c>
      <c r="K1118" s="247">
        <v>0</v>
      </c>
      <c r="L1118" s="247">
        <v>0</v>
      </c>
      <c r="M1118" s="247">
        <v>0</v>
      </c>
      <c r="N1118" s="247">
        <v>0</v>
      </c>
      <c r="O1118" s="247">
        <v>0</v>
      </c>
      <c r="P1118" s="247">
        <v>0</v>
      </c>
      <c r="Q1118" s="247">
        <v>0</v>
      </c>
      <c r="R1118" s="247">
        <v>0</v>
      </c>
      <c r="S1118" s="247">
        <v>0</v>
      </c>
      <c r="T1118" s="247">
        <v>0</v>
      </c>
      <c r="U1118" s="250"/>
      <c r="V1118" s="250"/>
      <c r="W1118" s="250"/>
      <c r="X1118" s="250"/>
      <c r="Y1118" s="250"/>
      <c r="Z1118" s="250"/>
      <c r="AA1118" s="250"/>
      <c r="AB1118" s="250"/>
      <c r="AC1118" s="250"/>
      <c r="AD1118" s="250"/>
      <c r="AE1118" s="250"/>
      <c r="AF1118" s="250"/>
      <c r="AG1118" s="250"/>
      <c r="AH1118" s="250"/>
      <c r="AI1118" s="250"/>
      <c r="AJ1118" s="250"/>
      <c r="AK1118" s="250"/>
      <c r="AL1118" s="250"/>
      <c r="AM1118" s="250"/>
      <c r="AN1118" s="250"/>
      <c r="AO1118" s="250"/>
      <c r="AP1118" s="250"/>
      <c r="AQ1118" s="250"/>
    </row>
    <row r="1119" spans="1:43" s="48" customFormat="1" ht="22.5" customHeight="1" x14ac:dyDescent="0.25">
      <c r="A1119" s="245">
        <v>32</v>
      </c>
      <c r="B1119" s="246" t="s">
        <v>992</v>
      </c>
      <c r="C1119" s="247">
        <f t="shared" si="244"/>
        <v>1593246</v>
      </c>
      <c r="D1119" s="247">
        <f t="shared" si="245"/>
        <v>1117964.3999999999</v>
      </c>
      <c r="E1119" s="247">
        <v>505238.4</v>
      </c>
      <c r="F1119" s="247">
        <v>612726</v>
      </c>
      <c r="G1119" s="247">
        <v>0</v>
      </c>
      <c r="H1119" s="247">
        <v>0</v>
      </c>
      <c r="I1119" s="247">
        <v>0</v>
      </c>
      <c r="J1119" s="249">
        <v>0</v>
      </c>
      <c r="K1119" s="247">
        <v>0</v>
      </c>
      <c r="L1119" s="247">
        <v>0</v>
      </c>
      <c r="M1119" s="247">
        <v>0</v>
      </c>
      <c r="N1119" s="247">
        <v>475281.6</v>
      </c>
      <c r="O1119" s="247">
        <v>0</v>
      </c>
      <c r="P1119" s="247">
        <v>0</v>
      </c>
      <c r="Q1119" s="247">
        <v>0</v>
      </c>
      <c r="R1119" s="247">
        <v>0</v>
      </c>
      <c r="S1119" s="247">
        <v>0</v>
      </c>
      <c r="T1119" s="247">
        <v>0</v>
      </c>
      <c r="U1119" s="250"/>
      <c r="V1119" s="250"/>
      <c r="W1119" s="250"/>
      <c r="X1119" s="250"/>
      <c r="Y1119" s="250"/>
      <c r="Z1119" s="250"/>
      <c r="AA1119" s="250"/>
      <c r="AB1119" s="250"/>
      <c r="AC1119" s="250"/>
      <c r="AD1119" s="250"/>
      <c r="AE1119" s="250"/>
      <c r="AF1119" s="250"/>
      <c r="AG1119" s="250"/>
      <c r="AH1119" s="250"/>
      <c r="AI1119" s="250"/>
      <c r="AJ1119" s="250"/>
      <c r="AK1119" s="250"/>
      <c r="AL1119" s="250"/>
      <c r="AM1119" s="250"/>
      <c r="AN1119" s="250"/>
      <c r="AO1119" s="250"/>
      <c r="AP1119" s="250"/>
      <c r="AQ1119" s="250"/>
    </row>
    <row r="1120" spans="1:43" s="48" customFormat="1" ht="22.5" customHeight="1" x14ac:dyDescent="0.25">
      <c r="A1120" s="245">
        <v>33</v>
      </c>
      <c r="B1120" s="246" t="s">
        <v>994</v>
      </c>
      <c r="C1120" s="247">
        <f t="shared" si="244"/>
        <v>1262813</v>
      </c>
      <c r="D1120" s="247">
        <f t="shared" si="245"/>
        <v>272315</v>
      </c>
      <c r="E1120" s="247">
        <v>272315</v>
      </c>
      <c r="F1120" s="247">
        <v>0</v>
      </c>
      <c r="G1120" s="247">
        <v>0</v>
      </c>
      <c r="H1120" s="247">
        <v>0</v>
      </c>
      <c r="I1120" s="247">
        <v>0</v>
      </c>
      <c r="J1120" s="249">
        <v>0</v>
      </c>
      <c r="K1120" s="247">
        <v>0</v>
      </c>
      <c r="L1120" s="247">
        <v>0</v>
      </c>
      <c r="M1120" s="247">
        <v>0</v>
      </c>
      <c r="N1120" s="247">
        <v>990498</v>
      </c>
      <c r="O1120" s="247">
        <v>0</v>
      </c>
      <c r="P1120" s="247">
        <v>0</v>
      </c>
      <c r="Q1120" s="247">
        <v>0</v>
      </c>
      <c r="R1120" s="247">
        <v>0</v>
      </c>
      <c r="S1120" s="247">
        <v>0</v>
      </c>
      <c r="T1120" s="247">
        <v>0</v>
      </c>
      <c r="U1120" s="250"/>
      <c r="V1120" s="250"/>
      <c r="W1120" s="250"/>
      <c r="X1120" s="250"/>
      <c r="Y1120" s="250"/>
      <c r="Z1120" s="250"/>
      <c r="AA1120" s="250"/>
      <c r="AB1120" s="250"/>
      <c r="AC1120" s="250"/>
      <c r="AD1120" s="250"/>
      <c r="AE1120" s="250"/>
      <c r="AF1120" s="250"/>
      <c r="AG1120" s="250"/>
      <c r="AH1120" s="250"/>
      <c r="AI1120" s="250"/>
      <c r="AJ1120" s="250"/>
      <c r="AK1120" s="250"/>
      <c r="AL1120" s="250"/>
      <c r="AM1120" s="250"/>
      <c r="AN1120" s="250"/>
      <c r="AO1120" s="250"/>
      <c r="AP1120" s="250"/>
      <c r="AQ1120" s="250"/>
    </row>
    <row r="1121" spans="1:43" s="48" customFormat="1" ht="22.5" customHeight="1" x14ac:dyDescent="0.25">
      <c r="A1121" s="245">
        <v>34</v>
      </c>
      <c r="B1121" s="246" t="s">
        <v>1568</v>
      </c>
      <c r="C1121" s="247">
        <f t="shared" si="244"/>
        <v>1042844</v>
      </c>
      <c r="D1121" s="247">
        <f t="shared" si="245"/>
        <v>1042844</v>
      </c>
      <c r="E1121" s="247">
        <v>0</v>
      </c>
      <c r="F1121" s="247">
        <v>1042844</v>
      </c>
      <c r="G1121" s="247">
        <v>0</v>
      </c>
      <c r="H1121" s="247">
        <v>0</v>
      </c>
      <c r="I1121" s="247">
        <v>0</v>
      </c>
      <c r="J1121" s="249">
        <v>0</v>
      </c>
      <c r="K1121" s="247">
        <v>0</v>
      </c>
      <c r="L1121" s="247">
        <v>0</v>
      </c>
      <c r="M1121" s="247">
        <v>0</v>
      </c>
      <c r="N1121" s="247">
        <v>0</v>
      </c>
      <c r="O1121" s="247">
        <v>0</v>
      </c>
      <c r="P1121" s="247">
        <v>0</v>
      </c>
      <c r="Q1121" s="247">
        <v>0</v>
      </c>
      <c r="R1121" s="247">
        <v>0</v>
      </c>
      <c r="S1121" s="247">
        <v>0</v>
      </c>
      <c r="T1121" s="247">
        <v>0</v>
      </c>
      <c r="U1121" s="250"/>
      <c r="V1121" s="250"/>
      <c r="W1121" s="250"/>
      <c r="X1121" s="250"/>
      <c r="Y1121" s="250"/>
      <c r="Z1121" s="250"/>
      <c r="AA1121" s="250"/>
      <c r="AB1121" s="250"/>
      <c r="AC1121" s="250"/>
      <c r="AD1121" s="250"/>
      <c r="AE1121" s="250"/>
      <c r="AF1121" s="250"/>
      <c r="AG1121" s="250"/>
      <c r="AH1121" s="250"/>
      <c r="AI1121" s="250"/>
      <c r="AJ1121" s="250"/>
      <c r="AK1121" s="250"/>
      <c r="AL1121" s="250"/>
      <c r="AM1121" s="250"/>
      <c r="AN1121" s="250"/>
      <c r="AO1121" s="250"/>
      <c r="AP1121" s="250"/>
      <c r="AQ1121" s="250"/>
    </row>
    <row r="1122" spans="1:43" s="48" customFormat="1" ht="22.5" customHeight="1" x14ac:dyDescent="0.25">
      <c r="A1122" s="245">
        <v>35</v>
      </c>
      <c r="B1122" s="246" t="s">
        <v>997</v>
      </c>
      <c r="C1122" s="247">
        <f t="shared" si="244"/>
        <v>1575326</v>
      </c>
      <c r="D1122" s="247">
        <f t="shared" si="245"/>
        <v>1575326</v>
      </c>
      <c r="E1122" s="247">
        <v>0</v>
      </c>
      <c r="F1122" s="247">
        <v>741772</v>
      </c>
      <c r="G1122" s="247">
        <v>833554</v>
      </c>
      <c r="H1122" s="247">
        <v>0</v>
      </c>
      <c r="I1122" s="247">
        <v>0</v>
      </c>
      <c r="J1122" s="249">
        <v>0</v>
      </c>
      <c r="K1122" s="247">
        <v>0</v>
      </c>
      <c r="L1122" s="247">
        <v>0</v>
      </c>
      <c r="M1122" s="247">
        <v>0</v>
      </c>
      <c r="N1122" s="247">
        <v>0</v>
      </c>
      <c r="O1122" s="247">
        <v>0</v>
      </c>
      <c r="P1122" s="247">
        <v>0</v>
      </c>
      <c r="Q1122" s="247">
        <v>0</v>
      </c>
      <c r="R1122" s="247">
        <v>0</v>
      </c>
      <c r="S1122" s="247">
        <v>0</v>
      </c>
      <c r="T1122" s="247">
        <v>0</v>
      </c>
      <c r="U1122" s="250"/>
      <c r="V1122" s="250"/>
      <c r="W1122" s="250"/>
      <c r="X1122" s="250"/>
      <c r="Y1122" s="250"/>
      <c r="Z1122" s="250"/>
      <c r="AA1122" s="250"/>
      <c r="AB1122" s="250"/>
      <c r="AC1122" s="250"/>
      <c r="AD1122" s="250"/>
      <c r="AE1122" s="250"/>
      <c r="AF1122" s="250"/>
      <c r="AG1122" s="250"/>
      <c r="AH1122" s="250"/>
      <c r="AI1122" s="250"/>
      <c r="AJ1122" s="250"/>
      <c r="AK1122" s="250"/>
      <c r="AL1122" s="250"/>
      <c r="AM1122" s="250"/>
      <c r="AN1122" s="250"/>
      <c r="AO1122" s="250"/>
      <c r="AP1122" s="250"/>
      <c r="AQ1122" s="250"/>
    </row>
    <row r="1123" spans="1:43" s="143" customFormat="1" ht="22.5" customHeight="1" x14ac:dyDescent="0.25">
      <c r="A1123" s="245">
        <v>36</v>
      </c>
      <c r="B1123" s="246" t="s">
        <v>999</v>
      </c>
      <c r="C1123" s="247">
        <f t="shared" si="244"/>
        <v>2225858.92</v>
      </c>
      <c r="D1123" s="247">
        <f t="shared" si="245"/>
        <v>2225858.92</v>
      </c>
      <c r="E1123" s="247">
        <v>0</v>
      </c>
      <c r="F1123" s="247">
        <v>0</v>
      </c>
      <c r="G1123" s="247">
        <v>2225858.92</v>
      </c>
      <c r="H1123" s="247">
        <v>0</v>
      </c>
      <c r="I1123" s="247">
        <v>0</v>
      </c>
      <c r="J1123" s="249">
        <v>0</v>
      </c>
      <c r="K1123" s="247">
        <v>0</v>
      </c>
      <c r="L1123" s="247">
        <v>0</v>
      </c>
      <c r="M1123" s="247">
        <v>0</v>
      </c>
      <c r="N1123" s="247">
        <v>0</v>
      </c>
      <c r="O1123" s="247">
        <v>0</v>
      </c>
      <c r="P1123" s="247">
        <v>0</v>
      </c>
      <c r="Q1123" s="247">
        <v>0</v>
      </c>
      <c r="R1123" s="247">
        <v>0</v>
      </c>
      <c r="S1123" s="247">
        <v>0</v>
      </c>
      <c r="T1123" s="247">
        <v>0</v>
      </c>
      <c r="U1123" s="290"/>
      <c r="V1123" s="290"/>
      <c r="W1123" s="290"/>
      <c r="X1123" s="290"/>
      <c r="Y1123" s="290"/>
      <c r="Z1123" s="290"/>
      <c r="AA1123" s="290"/>
      <c r="AB1123" s="290"/>
      <c r="AC1123" s="290"/>
      <c r="AD1123" s="290"/>
      <c r="AE1123" s="290"/>
      <c r="AF1123" s="290"/>
      <c r="AG1123" s="290"/>
      <c r="AH1123" s="290"/>
      <c r="AI1123" s="290"/>
      <c r="AJ1123" s="290"/>
      <c r="AK1123" s="290"/>
      <c r="AL1123" s="290"/>
      <c r="AM1123" s="290"/>
      <c r="AN1123" s="290"/>
      <c r="AO1123" s="290"/>
      <c r="AP1123" s="290"/>
      <c r="AQ1123" s="290"/>
    </row>
    <row r="1124" spans="1:43" s="48" customFormat="1" ht="22.5" customHeight="1" x14ac:dyDescent="0.25">
      <c r="A1124" s="245">
        <v>37</v>
      </c>
      <c r="B1124" s="246" t="s">
        <v>1000</v>
      </c>
      <c r="C1124" s="247">
        <f t="shared" si="244"/>
        <v>2010685</v>
      </c>
      <c r="D1124" s="247">
        <f t="shared" si="245"/>
        <v>2010685</v>
      </c>
      <c r="E1124" s="247">
        <v>0</v>
      </c>
      <c r="F1124" s="247">
        <v>1523826</v>
      </c>
      <c r="G1124" s="247">
        <v>486859</v>
      </c>
      <c r="H1124" s="247">
        <v>0</v>
      </c>
      <c r="I1124" s="247">
        <v>0</v>
      </c>
      <c r="J1124" s="249">
        <v>0</v>
      </c>
      <c r="K1124" s="247">
        <v>0</v>
      </c>
      <c r="L1124" s="247">
        <v>0</v>
      </c>
      <c r="M1124" s="247">
        <v>0</v>
      </c>
      <c r="N1124" s="247">
        <v>0</v>
      </c>
      <c r="O1124" s="247">
        <v>0</v>
      </c>
      <c r="P1124" s="247">
        <v>0</v>
      </c>
      <c r="Q1124" s="247">
        <v>0</v>
      </c>
      <c r="R1124" s="247">
        <v>0</v>
      </c>
      <c r="S1124" s="247">
        <v>0</v>
      </c>
      <c r="T1124" s="247">
        <v>0</v>
      </c>
      <c r="U1124" s="250"/>
      <c r="V1124" s="250"/>
      <c r="W1124" s="250"/>
      <c r="X1124" s="250"/>
      <c r="Y1124" s="250"/>
      <c r="Z1124" s="250"/>
      <c r="AA1124" s="250"/>
      <c r="AB1124" s="250"/>
      <c r="AC1124" s="250"/>
      <c r="AD1124" s="250"/>
      <c r="AE1124" s="250"/>
      <c r="AF1124" s="250"/>
      <c r="AG1124" s="250"/>
      <c r="AH1124" s="250"/>
      <c r="AI1124" s="250"/>
      <c r="AJ1124" s="250"/>
      <c r="AK1124" s="250"/>
      <c r="AL1124" s="250"/>
      <c r="AM1124" s="250"/>
      <c r="AN1124" s="250"/>
      <c r="AO1124" s="250"/>
      <c r="AP1124" s="250"/>
      <c r="AQ1124" s="250"/>
    </row>
    <row r="1125" spans="1:43" s="48" customFormat="1" ht="22.5" customHeight="1" x14ac:dyDescent="0.25">
      <c r="A1125" s="245">
        <v>38</v>
      </c>
      <c r="B1125" s="246" t="s">
        <v>1003</v>
      </c>
      <c r="C1125" s="247">
        <f t="shared" si="244"/>
        <v>1048859</v>
      </c>
      <c r="D1125" s="247">
        <f t="shared" si="245"/>
        <v>1048859</v>
      </c>
      <c r="E1125" s="247">
        <v>0</v>
      </c>
      <c r="F1125" s="247">
        <v>1048859</v>
      </c>
      <c r="G1125" s="247">
        <v>0</v>
      </c>
      <c r="H1125" s="247">
        <v>0</v>
      </c>
      <c r="I1125" s="247">
        <v>0</v>
      </c>
      <c r="J1125" s="249">
        <v>0</v>
      </c>
      <c r="K1125" s="247">
        <v>0</v>
      </c>
      <c r="L1125" s="247">
        <v>0</v>
      </c>
      <c r="M1125" s="247">
        <v>0</v>
      </c>
      <c r="N1125" s="247">
        <v>0</v>
      </c>
      <c r="O1125" s="247">
        <v>0</v>
      </c>
      <c r="P1125" s="247">
        <v>0</v>
      </c>
      <c r="Q1125" s="247">
        <v>0</v>
      </c>
      <c r="R1125" s="247">
        <v>0</v>
      </c>
      <c r="S1125" s="247">
        <v>0</v>
      </c>
      <c r="T1125" s="247">
        <v>0</v>
      </c>
      <c r="U1125" s="250"/>
      <c r="V1125" s="250"/>
      <c r="W1125" s="250"/>
      <c r="X1125" s="250"/>
      <c r="Y1125" s="250"/>
      <c r="Z1125" s="250"/>
      <c r="AA1125" s="250"/>
      <c r="AB1125" s="250"/>
      <c r="AC1125" s="250"/>
      <c r="AD1125" s="250"/>
      <c r="AE1125" s="250"/>
      <c r="AF1125" s="250"/>
      <c r="AG1125" s="250"/>
      <c r="AH1125" s="250"/>
      <c r="AI1125" s="250"/>
      <c r="AJ1125" s="250"/>
      <c r="AK1125" s="250"/>
      <c r="AL1125" s="250"/>
      <c r="AM1125" s="250"/>
      <c r="AN1125" s="250"/>
      <c r="AO1125" s="250"/>
      <c r="AP1125" s="250"/>
      <c r="AQ1125" s="250"/>
    </row>
    <row r="1126" spans="1:43" s="48" customFormat="1" ht="22.5" customHeight="1" x14ac:dyDescent="0.25">
      <c r="A1126" s="245">
        <v>39</v>
      </c>
      <c r="B1126" s="246" t="s">
        <v>128</v>
      </c>
      <c r="C1126" s="247">
        <f t="shared" si="244"/>
        <v>618909</v>
      </c>
      <c r="D1126" s="247">
        <f t="shared" si="245"/>
        <v>618909</v>
      </c>
      <c r="E1126" s="247">
        <v>0</v>
      </c>
      <c r="F1126" s="247">
        <v>0</v>
      </c>
      <c r="G1126" s="247">
        <v>618909</v>
      </c>
      <c r="H1126" s="247">
        <v>0</v>
      </c>
      <c r="I1126" s="247">
        <v>0</v>
      </c>
      <c r="J1126" s="249">
        <v>0</v>
      </c>
      <c r="K1126" s="247">
        <v>0</v>
      </c>
      <c r="L1126" s="247">
        <v>0</v>
      </c>
      <c r="M1126" s="247">
        <v>0</v>
      </c>
      <c r="N1126" s="247">
        <v>0</v>
      </c>
      <c r="O1126" s="247">
        <v>0</v>
      </c>
      <c r="P1126" s="247">
        <v>0</v>
      </c>
      <c r="Q1126" s="247">
        <v>0</v>
      </c>
      <c r="R1126" s="247">
        <v>0</v>
      </c>
      <c r="S1126" s="247">
        <v>0</v>
      </c>
      <c r="T1126" s="247">
        <v>0</v>
      </c>
      <c r="U1126" s="250"/>
      <c r="V1126" s="250"/>
      <c r="W1126" s="250"/>
      <c r="X1126" s="250"/>
      <c r="Y1126" s="250"/>
      <c r="Z1126" s="250"/>
      <c r="AA1126" s="250"/>
      <c r="AB1126" s="250"/>
      <c r="AC1126" s="250"/>
      <c r="AD1126" s="250"/>
      <c r="AE1126" s="250"/>
      <c r="AF1126" s="250"/>
      <c r="AG1126" s="250"/>
      <c r="AH1126" s="250"/>
      <c r="AI1126" s="250"/>
      <c r="AJ1126" s="250"/>
      <c r="AK1126" s="250"/>
      <c r="AL1126" s="250"/>
      <c r="AM1126" s="250"/>
      <c r="AN1126" s="250"/>
      <c r="AO1126" s="250"/>
      <c r="AP1126" s="250"/>
      <c r="AQ1126" s="250"/>
    </row>
    <row r="1127" spans="1:43" s="48" customFormat="1" ht="22.5" customHeight="1" x14ac:dyDescent="0.25">
      <c r="A1127" s="245">
        <v>40</v>
      </c>
      <c r="B1127" s="246" t="s">
        <v>1004</v>
      </c>
      <c r="C1127" s="247">
        <f t="shared" si="244"/>
        <v>1917494</v>
      </c>
      <c r="D1127" s="247">
        <f t="shared" si="245"/>
        <v>1917494</v>
      </c>
      <c r="E1127" s="247">
        <v>774525</v>
      </c>
      <c r="F1127" s="247">
        <v>0</v>
      </c>
      <c r="G1127" s="247">
        <v>975645</v>
      </c>
      <c r="H1127" s="247">
        <v>167324</v>
      </c>
      <c r="I1127" s="247">
        <v>0</v>
      </c>
      <c r="J1127" s="249">
        <v>0</v>
      </c>
      <c r="K1127" s="247">
        <v>0</v>
      </c>
      <c r="L1127" s="247">
        <v>0</v>
      </c>
      <c r="M1127" s="247">
        <v>0</v>
      </c>
      <c r="N1127" s="247">
        <v>0</v>
      </c>
      <c r="O1127" s="247">
        <v>0</v>
      </c>
      <c r="P1127" s="247">
        <v>0</v>
      </c>
      <c r="Q1127" s="247">
        <v>0</v>
      </c>
      <c r="R1127" s="247">
        <v>0</v>
      </c>
      <c r="S1127" s="247">
        <v>0</v>
      </c>
      <c r="T1127" s="247">
        <v>0</v>
      </c>
      <c r="U1127" s="250"/>
      <c r="V1127" s="250"/>
      <c r="W1127" s="250"/>
      <c r="X1127" s="250"/>
      <c r="Y1127" s="250"/>
      <c r="Z1127" s="250"/>
      <c r="AA1127" s="250"/>
      <c r="AB1127" s="250"/>
      <c r="AC1127" s="250"/>
      <c r="AD1127" s="250"/>
      <c r="AE1127" s="250"/>
      <c r="AF1127" s="250"/>
      <c r="AG1127" s="250"/>
      <c r="AH1127" s="250"/>
      <c r="AI1127" s="250"/>
      <c r="AJ1127" s="250"/>
      <c r="AK1127" s="250"/>
      <c r="AL1127" s="250"/>
      <c r="AM1127" s="250"/>
      <c r="AN1127" s="250"/>
      <c r="AO1127" s="250"/>
      <c r="AP1127" s="250"/>
      <c r="AQ1127" s="250"/>
    </row>
    <row r="1128" spans="1:43" s="48" customFormat="1" ht="22.5" customHeight="1" x14ac:dyDescent="0.25">
      <c r="A1128" s="245">
        <v>41</v>
      </c>
      <c r="B1128" s="246" t="s">
        <v>1005</v>
      </c>
      <c r="C1128" s="247">
        <f t="shared" si="244"/>
        <v>1679003</v>
      </c>
      <c r="D1128" s="247">
        <f t="shared" si="245"/>
        <v>1679003</v>
      </c>
      <c r="E1128" s="247">
        <v>0</v>
      </c>
      <c r="F1128" s="247">
        <v>1679003</v>
      </c>
      <c r="G1128" s="247">
        <v>0</v>
      </c>
      <c r="H1128" s="247">
        <v>0</v>
      </c>
      <c r="I1128" s="247">
        <v>0</v>
      </c>
      <c r="J1128" s="249">
        <v>0</v>
      </c>
      <c r="K1128" s="247">
        <v>0</v>
      </c>
      <c r="L1128" s="247">
        <v>0</v>
      </c>
      <c r="M1128" s="247">
        <v>0</v>
      </c>
      <c r="N1128" s="247">
        <v>0</v>
      </c>
      <c r="O1128" s="247">
        <v>0</v>
      </c>
      <c r="P1128" s="247">
        <v>0</v>
      </c>
      <c r="Q1128" s="247">
        <v>0</v>
      </c>
      <c r="R1128" s="247">
        <v>0</v>
      </c>
      <c r="S1128" s="247">
        <v>0</v>
      </c>
      <c r="T1128" s="247">
        <v>0</v>
      </c>
      <c r="U1128" s="250"/>
      <c r="V1128" s="250"/>
      <c r="W1128" s="250"/>
      <c r="X1128" s="250"/>
      <c r="Y1128" s="250"/>
      <c r="Z1128" s="250"/>
      <c r="AA1128" s="250"/>
      <c r="AB1128" s="250"/>
      <c r="AC1128" s="250"/>
      <c r="AD1128" s="250"/>
      <c r="AE1128" s="250"/>
      <c r="AF1128" s="250"/>
      <c r="AG1128" s="250"/>
      <c r="AH1128" s="250"/>
      <c r="AI1128" s="250"/>
      <c r="AJ1128" s="250"/>
      <c r="AK1128" s="250"/>
      <c r="AL1128" s="250"/>
      <c r="AM1128" s="250"/>
      <c r="AN1128" s="250"/>
      <c r="AO1128" s="250"/>
      <c r="AP1128" s="250"/>
      <c r="AQ1128" s="250"/>
    </row>
    <row r="1129" spans="1:43" s="48" customFormat="1" ht="22.5" customHeight="1" x14ac:dyDescent="0.25">
      <c r="A1129" s="245"/>
      <c r="B1129" s="246" t="s">
        <v>1006</v>
      </c>
      <c r="C1129" s="247">
        <f t="shared" si="244"/>
        <v>0</v>
      </c>
      <c r="D1129" s="247">
        <f t="shared" si="245"/>
        <v>0</v>
      </c>
      <c r="E1129" s="247">
        <v>0</v>
      </c>
      <c r="F1129" s="247">
        <v>0</v>
      </c>
      <c r="G1129" s="247">
        <v>0</v>
      </c>
      <c r="H1129" s="247">
        <v>203748.94</v>
      </c>
      <c r="I1129" s="247">
        <v>-203748.94</v>
      </c>
      <c r="J1129" s="249">
        <v>0</v>
      </c>
      <c r="K1129" s="247">
        <v>0</v>
      </c>
      <c r="L1129" s="247">
        <v>0</v>
      </c>
      <c r="M1129" s="247">
        <v>0</v>
      </c>
      <c r="N1129" s="247">
        <v>0</v>
      </c>
      <c r="O1129" s="247">
        <v>0</v>
      </c>
      <c r="P1129" s="247">
        <v>0</v>
      </c>
      <c r="Q1129" s="247">
        <v>0</v>
      </c>
      <c r="R1129" s="247">
        <v>0</v>
      </c>
      <c r="S1129" s="247">
        <v>0</v>
      </c>
      <c r="T1129" s="247">
        <v>0</v>
      </c>
      <c r="U1129" s="250"/>
      <c r="V1129" s="250"/>
      <c r="W1129" s="250"/>
      <c r="X1129" s="250"/>
      <c r="Y1129" s="250"/>
      <c r="Z1129" s="250"/>
      <c r="AA1129" s="250"/>
      <c r="AB1129" s="250"/>
      <c r="AC1129" s="250"/>
      <c r="AD1129" s="250"/>
      <c r="AE1129" s="250"/>
      <c r="AF1129" s="250"/>
      <c r="AG1129" s="250"/>
      <c r="AH1129" s="250"/>
      <c r="AI1129" s="250"/>
      <c r="AJ1129" s="250"/>
      <c r="AK1129" s="250"/>
      <c r="AL1129" s="250"/>
      <c r="AM1129" s="250"/>
      <c r="AN1129" s="250"/>
      <c r="AO1129" s="250"/>
      <c r="AP1129" s="250"/>
      <c r="AQ1129" s="250"/>
    </row>
    <row r="1130" spans="1:43" s="48" customFormat="1" ht="22.5" customHeight="1" x14ac:dyDescent="0.25">
      <c r="A1130" s="245">
        <v>42</v>
      </c>
      <c r="B1130" s="246" t="s">
        <v>1007</v>
      </c>
      <c r="C1130" s="247">
        <f t="shared" si="244"/>
        <v>1761187</v>
      </c>
      <c r="D1130" s="247">
        <f t="shared" si="245"/>
        <v>1761187</v>
      </c>
      <c r="E1130" s="247">
        <v>0</v>
      </c>
      <c r="F1130" s="247">
        <v>778761</v>
      </c>
      <c r="G1130" s="247">
        <v>600238</v>
      </c>
      <c r="H1130" s="247">
        <v>382188</v>
      </c>
      <c r="I1130" s="247">
        <v>0</v>
      </c>
      <c r="J1130" s="249">
        <v>0</v>
      </c>
      <c r="K1130" s="247">
        <v>0</v>
      </c>
      <c r="L1130" s="247">
        <v>0</v>
      </c>
      <c r="M1130" s="247">
        <v>0</v>
      </c>
      <c r="N1130" s="247">
        <v>0</v>
      </c>
      <c r="O1130" s="247">
        <v>0</v>
      </c>
      <c r="P1130" s="247">
        <v>0</v>
      </c>
      <c r="Q1130" s="247">
        <v>0</v>
      </c>
      <c r="R1130" s="247">
        <v>0</v>
      </c>
      <c r="S1130" s="247">
        <v>0</v>
      </c>
      <c r="T1130" s="247">
        <v>0</v>
      </c>
      <c r="U1130" s="250"/>
      <c r="V1130" s="250"/>
      <c r="W1130" s="250"/>
      <c r="X1130" s="250"/>
      <c r="Y1130" s="250"/>
      <c r="Z1130" s="250"/>
      <c r="AA1130" s="250"/>
      <c r="AB1130" s="250"/>
      <c r="AC1130" s="250"/>
      <c r="AD1130" s="250"/>
      <c r="AE1130" s="250"/>
      <c r="AF1130" s="250"/>
      <c r="AG1130" s="250"/>
      <c r="AH1130" s="250"/>
      <c r="AI1130" s="250"/>
      <c r="AJ1130" s="250"/>
      <c r="AK1130" s="250"/>
      <c r="AL1130" s="250"/>
      <c r="AM1130" s="250"/>
      <c r="AN1130" s="250"/>
      <c r="AO1130" s="250"/>
      <c r="AP1130" s="250"/>
      <c r="AQ1130" s="250"/>
    </row>
    <row r="1131" spans="1:43" s="48" customFormat="1" ht="22.5" customHeight="1" x14ac:dyDescent="0.25">
      <c r="A1131" s="245">
        <v>43</v>
      </c>
      <c r="B1131" s="246" t="s">
        <v>858</v>
      </c>
      <c r="C1131" s="247">
        <f t="shared" si="244"/>
        <v>1006919</v>
      </c>
      <c r="D1131" s="247">
        <f t="shared" si="245"/>
        <v>1006919</v>
      </c>
      <c r="E1131" s="247">
        <v>1006919</v>
      </c>
      <c r="F1131" s="247">
        <v>0</v>
      </c>
      <c r="G1131" s="247">
        <v>0</v>
      </c>
      <c r="H1131" s="247">
        <v>0</v>
      </c>
      <c r="I1131" s="247">
        <v>0</v>
      </c>
      <c r="J1131" s="249">
        <v>0</v>
      </c>
      <c r="K1131" s="247">
        <v>0</v>
      </c>
      <c r="L1131" s="247">
        <v>0</v>
      </c>
      <c r="M1131" s="247">
        <v>0</v>
      </c>
      <c r="N1131" s="247">
        <v>0</v>
      </c>
      <c r="O1131" s="247">
        <v>0</v>
      </c>
      <c r="P1131" s="247">
        <v>0</v>
      </c>
      <c r="Q1131" s="247">
        <v>0</v>
      </c>
      <c r="R1131" s="247">
        <v>0</v>
      </c>
      <c r="S1131" s="247">
        <v>0</v>
      </c>
      <c r="T1131" s="247">
        <v>0</v>
      </c>
      <c r="U1131" s="250"/>
      <c r="V1131" s="250"/>
      <c r="W1131" s="250"/>
      <c r="X1131" s="250"/>
      <c r="Y1131" s="250"/>
      <c r="Z1131" s="250"/>
      <c r="AA1131" s="250"/>
      <c r="AB1131" s="250"/>
      <c r="AC1131" s="250"/>
      <c r="AD1131" s="250"/>
      <c r="AE1131" s="250"/>
      <c r="AF1131" s="250"/>
      <c r="AG1131" s="250"/>
      <c r="AH1131" s="250"/>
      <c r="AI1131" s="250"/>
      <c r="AJ1131" s="250"/>
      <c r="AK1131" s="250"/>
      <c r="AL1131" s="250"/>
      <c r="AM1131" s="250"/>
      <c r="AN1131" s="250"/>
      <c r="AO1131" s="250"/>
      <c r="AP1131" s="250"/>
      <c r="AQ1131" s="250"/>
    </row>
    <row r="1132" spans="1:43" s="48" customFormat="1" ht="22.5" customHeight="1" x14ac:dyDescent="0.25">
      <c r="A1132" s="245">
        <v>44</v>
      </c>
      <c r="B1132" s="246" t="s">
        <v>548</v>
      </c>
      <c r="C1132" s="247">
        <f t="shared" si="244"/>
        <v>454826</v>
      </c>
      <c r="D1132" s="247">
        <f t="shared" si="245"/>
        <v>454826</v>
      </c>
      <c r="E1132" s="247">
        <v>0</v>
      </c>
      <c r="F1132" s="247">
        <v>0</v>
      </c>
      <c r="G1132" s="247">
        <v>0</v>
      </c>
      <c r="H1132" s="247">
        <v>454826</v>
      </c>
      <c r="I1132" s="247">
        <v>0</v>
      </c>
      <c r="J1132" s="249">
        <v>0</v>
      </c>
      <c r="K1132" s="247">
        <v>0</v>
      </c>
      <c r="L1132" s="247">
        <v>0</v>
      </c>
      <c r="M1132" s="247">
        <v>0</v>
      </c>
      <c r="N1132" s="247">
        <v>0</v>
      </c>
      <c r="O1132" s="247">
        <v>0</v>
      </c>
      <c r="P1132" s="247">
        <v>0</v>
      </c>
      <c r="Q1132" s="247">
        <v>0</v>
      </c>
      <c r="R1132" s="247">
        <v>0</v>
      </c>
      <c r="S1132" s="247">
        <v>0</v>
      </c>
      <c r="T1132" s="247">
        <v>0</v>
      </c>
      <c r="U1132" s="250"/>
      <c r="V1132" s="250"/>
      <c r="W1132" s="250"/>
      <c r="X1132" s="250"/>
      <c r="Y1132" s="250"/>
      <c r="Z1132" s="250"/>
      <c r="AA1132" s="250"/>
      <c r="AB1132" s="250"/>
      <c r="AC1132" s="250"/>
      <c r="AD1132" s="250"/>
      <c r="AE1132" s="250"/>
      <c r="AF1132" s="250"/>
      <c r="AG1132" s="250"/>
      <c r="AH1132" s="250"/>
      <c r="AI1132" s="250"/>
      <c r="AJ1132" s="250"/>
      <c r="AK1132" s="250"/>
      <c r="AL1132" s="250"/>
      <c r="AM1132" s="250"/>
      <c r="AN1132" s="250"/>
      <c r="AO1132" s="250"/>
      <c r="AP1132" s="250"/>
      <c r="AQ1132" s="250"/>
    </row>
    <row r="1133" spans="1:43" s="48" customFormat="1" ht="22.5" customHeight="1" x14ac:dyDescent="0.25">
      <c r="A1133" s="245">
        <v>45</v>
      </c>
      <c r="B1133" s="246" t="s">
        <v>143</v>
      </c>
      <c r="C1133" s="247">
        <f t="shared" si="244"/>
        <v>-661585.19999999995</v>
      </c>
      <c r="D1133" s="247">
        <f t="shared" si="245"/>
        <v>-635941.19999999995</v>
      </c>
      <c r="E1133" s="285">
        <v>0</v>
      </c>
      <c r="F1133" s="247">
        <v>0</v>
      </c>
      <c r="G1133" s="285">
        <v>0</v>
      </c>
      <c r="H1133" s="247">
        <v>0</v>
      </c>
      <c r="I1133" s="285">
        <v>-635941.19999999995</v>
      </c>
      <c r="J1133" s="249">
        <v>0</v>
      </c>
      <c r="K1133" s="285">
        <v>0</v>
      </c>
      <c r="L1133" s="247">
        <v>-25644</v>
      </c>
      <c r="M1133" s="285">
        <v>0</v>
      </c>
      <c r="N1133" s="247">
        <v>0</v>
      </c>
      <c r="O1133" s="285">
        <v>0</v>
      </c>
      <c r="P1133" s="247">
        <v>0</v>
      </c>
      <c r="Q1133" s="285">
        <v>0</v>
      </c>
      <c r="R1133" s="247">
        <v>0</v>
      </c>
      <c r="S1133" s="285">
        <v>0</v>
      </c>
      <c r="T1133" s="247">
        <v>0</v>
      </c>
      <c r="U1133" s="290"/>
      <c r="V1133" s="290"/>
      <c r="W1133" s="290"/>
      <c r="X1133" s="290"/>
      <c r="Y1133" s="290"/>
      <c r="Z1133" s="290"/>
      <c r="AA1133" s="290"/>
      <c r="AB1133" s="290"/>
      <c r="AC1133" s="290"/>
      <c r="AD1133" s="290"/>
      <c r="AE1133" s="290"/>
      <c r="AF1133" s="290"/>
      <c r="AG1133" s="290"/>
      <c r="AH1133" s="290"/>
      <c r="AI1133" s="290"/>
      <c r="AJ1133" s="290"/>
      <c r="AK1133" s="290"/>
      <c r="AL1133" s="290"/>
      <c r="AM1133" s="290"/>
      <c r="AN1133" s="290"/>
      <c r="AO1133" s="290"/>
      <c r="AP1133" s="290"/>
      <c r="AQ1133" s="290"/>
    </row>
    <row r="1134" spans="1:43" s="48" customFormat="1" ht="22.5" customHeight="1" x14ac:dyDescent="0.25">
      <c r="A1134" s="245">
        <v>46</v>
      </c>
      <c r="B1134" s="246" t="s">
        <v>146</v>
      </c>
      <c r="C1134" s="247">
        <f t="shared" si="244"/>
        <v>735454</v>
      </c>
      <c r="D1134" s="247">
        <f t="shared" si="245"/>
        <v>246169</v>
      </c>
      <c r="E1134" s="247">
        <v>0</v>
      </c>
      <c r="F1134" s="247">
        <v>0</v>
      </c>
      <c r="G1134" s="247">
        <v>0</v>
      </c>
      <c r="H1134" s="247">
        <v>246169</v>
      </c>
      <c r="I1134" s="247">
        <v>0</v>
      </c>
      <c r="J1134" s="249">
        <v>0</v>
      </c>
      <c r="K1134" s="247">
        <v>0</v>
      </c>
      <c r="L1134" s="247">
        <v>489285</v>
      </c>
      <c r="M1134" s="247">
        <v>0</v>
      </c>
      <c r="N1134" s="247">
        <v>0</v>
      </c>
      <c r="O1134" s="247">
        <v>0</v>
      </c>
      <c r="P1134" s="247">
        <v>0</v>
      </c>
      <c r="Q1134" s="247">
        <v>0</v>
      </c>
      <c r="R1134" s="247">
        <v>0</v>
      </c>
      <c r="S1134" s="247">
        <v>0</v>
      </c>
      <c r="T1134" s="247">
        <v>0</v>
      </c>
      <c r="U1134" s="250"/>
      <c r="V1134" s="250"/>
      <c r="W1134" s="250"/>
      <c r="X1134" s="250"/>
      <c r="Y1134" s="250"/>
      <c r="Z1134" s="250"/>
      <c r="AA1134" s="250"/>
      <c r="AB1134" s="250"/>
      <c r="AC1134" s="250"/>
      <c r="AD1134" s="250"/>
      <c r="AE1134" s="250"/>
      <c r="AF1134" s="250"/>
      <c r="AG1134" s="250"/>
      <c r="AH1134" s="250"/>
      <c r="AI1134" s="250"/>
      <c r="AJ1134" s="250"/>
      <c r="AK1134" s="250"/>
      <c r="AL1134" s="250"/>
      <c r="AM1134" s="250"/>
      <c r="AN1134" s="250"/>
      <c r="AO1134" s="250"/>
      <c r="AP1134" s="250"/>
      <c r="AQ1134" s="250"/>
    </row>
    <row r="1135" spans="1:43" s="48" customFormat="1" ht="22.5" customHeight="1" x14ac:dyDescent="0.25">
      <c r="A1135" s="245">
        <v>47</v>
      </c>
      <c r="B1135" s="246" t="s">
        <v>1009</v>
      </c>
      <c r="C1135" s="247">
        <f t="shared" si="244"/>
        <v>956340</v>
      </c>
      <c r="D1135" s="247">
        <f t="shared" si="245"/>
        <v>956340</v>
      </c>
      <c r="E1135" s="247">
        <v>0</v>
      </c>
      <c r="F1135" s="247">
        <v>956340</v>
      </c>
      <c r="G1135" s="247">
        <v>0</v>
      </c>
      <c r="H1135" s="247">
        <v>0</v>
      </c>
      <c r="I1135" s="247">
        <v>0</v>
      </c>
      <c r="J1135" s="249">
        <v>0</v>
      </c>
      <c r="K1135" s="247">
        <v>0</v>
      </c>
      <c r="L1135" s="247">
        <v>0</v>
      </c>
      <c r="M1135" s="247">
        <v>0</v>
      </c>
      <c r="N1135" s="247">
        <v>0</v>
      </c>
      <c r="O1135" s="247">
        <v>0</v>
      </c>
      <c r="P1135" s="247">
        <v>0</v>
      </c>
      <c r="Q1135" s="247">
        <v>0</v>
      </c>
      <c r="R1135" s="247">
        <v>0</v>
      </c>
      <c r="S1135" s="247">
        <v>0</v>
      </c>
      <c r="T1135" s="247">
        <v>0</v>
      </c>
      <c r="U1135" s="250"/>
      <c r="V1135" s="250"/>
      <c r="W1135" s="250"/>
      <c r="X1135" s="250"/>
      <c r="Y1135" s="250"/>
      <c r="Z1135" s="250"/>
      <c r="AA1135" s="250"/>
      <c r="AB1135" s="250"/>
      <c r="AC1135" s="250"/>
      <c r="AD1135" s="250"/>
      <c r="AE1135" s="250"/>
      <c r="AF1135" s="250"/>
      <c r="AG1135" s="250"/>
      <c r="AH1135" s="250"/>
      <c r="AI1135" s="250"/>
      <c r="AJ1135" s="250"/>
      <c r="AK1135" s="250"/>
      <c r="AL1135" s="250"/>
      <c r="AM1135" s="250"/>
      <c r="AN1135" s="250"/>
      <c r="AO1135" s="250"/>
      <c r="AP1135" s="250"/>
      <c r="AQ1135" s="250"/>
    </row>
    <row r="1136" spans="1:43" s="48" customFormat="1" ht="22.5" customHeight="1" x14ac:dyDescent="0.25">
      <c r="A1136" s="245">
        <v>48</v>
      </c>
      <c r="B1136" s="246" t="s">
        <v>1011</v>
      </c>
      <c r="C1136" s="247">
        <f t="shared" si="244"/>
        <v>1180465</v>
      </c>
      <c r="D1136" s="247">
        <f t="shared" si="245"/>
        <v>1180465</v>
      </c>
      <c r="E1136" s="247">
        <v>0</v>
      </c>
      <c r="F1136" s="247">
        <v>0</v>
      </c>
      <c r="G1136" s="247">
        <v>441073.2</v>
      </c>
      <c r="H1136" s="247">
        <v>611290.80000000005</v>
      </c>
      <c r="I1136" s="247">
        <v>128101</v>
      </c>
      <c r="J1136" s="249">
        <v>0</v>
      </c>
      <c r="K1136" s="247">
        <v>0</v>
      </c>
      <c r="L1136" s="247">
        <v>0</v>
      </c>
      <c r="M1136" s="247">
        <v>0</v>
      </c>
      <c r="N1136" s="247">
        <v>0</v>
      </c>
      <c r="O1136" s="247">
        <v>0</v>
      </c>
      <c r="P1136" s="247">
        <v>0</v>
      </c>
      <c r="Q1136" s="247">
        <v>0</v>
      </c>
      <c r="R1136" s="247">
        <v>0</v>
      </c>
      <c r="S1136" s="247">
        <v>0</v>
      </c>
      <c r="T1136" s="247">
        <v>0</v>
      </c>
      <c r="U1136" s="290"/>
      <c r="V1136" s="290"/>
      <c r="W1136" s="250"/>
      <c r="X1136" s="250"/>
      <c r="Y1136" s="250"/>
      <c r="Z1136" s="250"/>
      <c r="AA1136" s="250"/>
      <c r="AB1136" s="250"/>
      <c r="AC1136" s="250"/>
      <c r="AD1136" s="250"/>
      <c r="AE1136" s="250"/>
      <c r="AF1136" s="250"/>
      <c r="AG1136" s="250"/>
      <c r="AH1136" s="250"/>
      <c r="AI1136" s="250"/>
      <c r="AJ1136" s="250"/>
      <c r="AK1136" s="250"/>
      <c r="AL1136" s="250"/>
      <c r="AM1136" s="250"/>
      <c r="AN1136" s="250"/>
      <c r="AO1136" s="250"/>
      <c r="AP1136" s="250"/>
      <c r="AQ1136" s="250"/>
    </row>
    <row r="1137" spans="1:43" s="48" customFormat="1" ht="22.5" customHeight="1" x14ac:dyDescent="0.25">
      <c r="A1137" s="245">
        <v>49</v>
      </c>
      <c r="B1137" s="246" t="s">
        <v>1012</v>
      </c>
      <c r="C1137" s="247">
        <f t="shared" si="244"/>
        <v>1524750</v>
      </c>
      <c r="D1137" s="247">
        <f t="shared" si="245"/>
        <v>1524750</v>
      </c>
      <c r="E1137" s="247">
        <v>0</v>
      </c>
      <c r="F1137" s="247">
        <v>0</v>
      </c>
      <c r="G1137" s="247">
        <v>991236</v>
      </c>
      <c r="H1137" s="247">
        <v>533514</v>
      </c>
      <c r="I1137" s="247">
        <v>0</v>
      </c>
      <c r="J1137" s="249">
        <v>0</v>
      </c>
      <c r="K1137" s="247">
        <v>0</v>
      </c>
      <c r="L1137" s="247">
        <v>0</v>
      </c>
      <c r="M1137" s="247">
        <v>0</v>
      </c>
      <c r="N1137" s="247">
        <v>0</v>
      </c>
      <c r="O1137" s="247">
        <v>0</v>
      </c>
      <c r="P1137" s="247">
        <v>0</v>
      </c>
      <c r="Q1137" s="247">
        <v>0</v>
      </c>
      <c r="R1137" s="247">
        <v>0</v>
      </c>
      <c r="S1137" s="247">
        <v>0</v>
      </c>
      <c r="T1137" s="247">
        <v>0</v>
      </c>
      <c r="U1137" s="250"/>
      <c r="V1137" s="250"/>
      <c r="W1137" s="250"/>
      <c r="X1137" s="250"/>
      <c r="Y1137" s="250"/>
      <c r="Z1137" s="250"/>
      <c r="AA1137" s="250"/>
      <c r="AB1137" s="250"/>
      <c r="AC1137" s="250"/>
      <c r="AD1137" s="250"/>
      <c r="AE1137" s="250"/>
      <c r="AF1137" s="250"/>
      <c r="AG1137" s="250"/>
      <c r="AH1137" s="250"/>
      <c r="AI1137" s="250"/>
      <c r="AJ1137" s="250"/>
      <c r="AK1137" s="250"/>
      <c r="AL1137" s="250"/>
      <c r="AM1137" s="250"/>
      <c r="AN1137" s="250"/>
      <c r="AO1137" s="250"/>
      <c r="AP1137" s="250"/>
      <c r="AQ1137" s="250"/>
    </row>
    <row r="1138" spans="1:43" s="48" customFormat="1" ht="22.5" customHeight="1" x14ac:dyDescent="0.25">
      <c r="A1138" s="245">
        <v>50</v>
      </c>
      <c r="B1138" s="246" t="s">
        <v>1013</v>
      </c>
      <c r="C1138" s="247">
        <f t="shared" si="244"/>
        <v>189660.55</v>
      </c>
      <c r="D1138" s="247">
        <f t="shared" si="245"/>
        <v>189660.55</v>
      </c>
      <c r="E1138" s="247">
        <v>0</v>
      </c>
      <c r="F1138" s="247">
        <v>0</v>
      </c>
      <c r="G1138" s="247">
        <v>189660.55</v>
      </c>
      <c r="H1138" s="247">
        <v>0</v>
      </c>
      <c r="I1138" s="247">
        <v>0</v>
      </c>
      <c r="J1138" s="249">
        <v>0</v>
      </c>
      <c r="K1138" s="247">
        <v>0</v>
      </c>
      <c r="L1138" s="247">
        <v>0</v>
      </c>
      <c r="M1138" s="247">
        <v>0</v>
      </c>
      <c r="N1138" s="247">
        <v>0</v>
      </c>
      <c r="O1138" s="247">
        <v>0</v>
      </c>
      <c r="P1138" s="247">
        <v>0</v>
      </c>
      <c r="Q1138" s="247">
        <v>0</v>
      </c>
      <c r="R1138" s="247">
        <v>0</v>
      </c>
      <c r="S1138" s="247">
        <v>0</v>
      </c>
      <c r="T1138" s="247">
        <v>0</v>
      </c>
      <c r="U1138" s="250"/>
      <c r="V1138" s="250"/>
      <c r="W1138" s="250"/>
      <c r="X1138" s="250"/>
      <c r="Y1138" s="250"/>
      <c r="Z1138" s="250"/>
      <c r="AA1138" s="250"/>
      <c r="AB1138" s="250"/>
      <c r="AC1138" s="250"/>
      <c r="AD1138" s="250"/>
      <c r="AE1138" s="250"/>
      <c r="AF1138" s="250"/>
      <c r="AG1138" s="250"/>
      <c r="AH1138" s="250"/>
      <c r="AI1138" s="250"/>
      <c r="AJ1138" s="250"/>
      <c r="AK1138" s="250"/>
      <c r="AL1138" s="250"/>
      <c r="AM1138" s="250"/>
      <c r="AN1138" s="250"/>
      <c r="AO1138" s="250"/>
      <c r="AP1138" s="250"/>
      <c r="AQ1138" s="250"/>
    </row>
    <row r="1139" spans="1:43" s="48" customFormat="1" ht="22.5" customHeight="1" x14ac:dyDescent="0.25">
      <c r="A1139" s="245">
        <v>51</v>
      </c>
      <c r="B1139" s="246" t="s">
        <v>153</v>
      </c>
      <c r="C1139" s="247">
        <f t="shared" si="244"/>
        <v>1385500</v>
      </c>
      <c r="D1139" s="247">
        <f t="shared" si="245"/>
        <v>1385500</v>
      </c>
      <c r="E1139" s="247">
        <v>0</v>
      </c>
      <c r="F1139" s="247">
        <v>1385500</v>
      </c>
      <c r="G1139" s="247">
        <v>0</v>
      </c>
      <c r="H1139" s="247">
        <v>0</v>
      </c>
      <c r="I1139" s="247">
        <v>0</v>
      </c>
      <c r="J1139" s="249">
        <v>0</v>
      </c>
      <c r="K1139" s="247">
        <v>0</v>
      </c>
      <c r="L1139" s="247">
        <v>0</v>
      </c>
      <c r="M1139" s="247">
        <v>0</v>
      </c>
      <c r="N1139" s="247">
        <v>0</v>
      </c>
      <c r="O1139" s="247">
        <v>0</v>
      </c>
      <c r="P1139" s="247">
        <v>0</v>
      </c>
      <c r="Q1139" s="247">
        <v>0</v>
      </c>
      <c r="R1139" s="247">
        <v>0</v>
      </c>
      <c r="S1139" s="247">
        <v>0</v>
      </c>
      <c r="T1139" s="247">
        <v>0</v>
      </c>
      <c r="U1139" s="250"/>
      <c r="V1139" s="250"/>
      <c r="W1139" s="250"/>
      <c r="X1139" s="250"/>
      <c r="Y1139" s="250"/>
      <c r="Z1139" s="250"/>
      <c r="AA1139" s="250"/>
      <c r="AB1139" s="250"/>
      <c r="AC1139" s="250"/>
      <c r="AD1139" s="250"/>
      <c r="AE1139" s="250"/>
      <c r="AF1139" s="250"/>
      <c r="AG1139" s="250"/>
      <c r="AH1139" s="250"/>
      <c r="AI1139" s="250"/>
      <c r="AJ1139" s="250"/>
      <c r="AK1139" s="250"/>
      <c r="AL1139" s="250"/>
      <c r="AM1139" s="250"/>
      <c r="AN1139" s="250"/>
      <c r="AO1139" s="250"/>
      <c r="AP1139" s="250"/>
      <c r="AQ1139" s="250"/>
    </row>
    <row r="1140" spans="1:43" s="48" customFormat="1" ht="22.5" customHeight="1" x14ac:dyDescent="0.25">
      <c r="A1140" s="245">
        <v>52</v>
      </c>
      <c r="B1140" s="246" t="s">
        <v>1014</v>
      </c>
      <c r="C1140" s="247">
        <f t="shared" si="244"/>
        <v>351912</v>
      </c>
      <c r="D1140" s="247">
        <f t="shared" si="245"/>
        <v>0</v>
      </c>
      <c r="E1140" s="285">
        <v>0</v>
      </c>
      <c r="F1140" s="247">
        <v>0</v>
      </c>
      <c r="G1140" s="285">
        <v>0</v>
      </c>
      <c r="H1140" s="247">
        <v>0</v>
      </c>
      <c r="I1140" s="285">
        <v>0</v>
      </c>
      <c r="J1140" s="249">
        <v>0</v>
      </c>
      <c r="K1140" s="285">
        <v>0</v>
      </c>
      <c r="L1140" s="247">
        <v>0</v>
      </c>
      <c r="M1140" s="285">
        <v>0</v>
      </c>
      <c r="N1140" s="247">
        <v>351912</v>
      </c>
      <c r="O1140" s="285">
        <v>0</v>
      </c>
      <c r="P1140" s="247">
        <v>0</v>
      </c>
      <c r="Q1140" s="285">
        <v>0</v>
      </c>
      <c r="R1140" s="247">
        <v>0</v>
      </c>
      <c r="S1140" s="285">
        <v>0</v>
      </c>
      <c r="T1140" s="247">
        <v>0</v>
      </c>
      <c r="U1140" s="290"/>
      <c r="V1140" s="290"/>
      <c r="W1140" s="290"/>
      <c r="X1140" s="290"/>
      <c r="Y1140" s="290"/>
      <c r="Z1140" s="290"/>
      <c r="AA1140" s="290"/>
      <c r="AB1140" s="290"/>
      <c r="AC1140" s="290"/>
      <c r="AD1140" s="290"/>
      <c r="AE1140" s="290"/>
      <c r="AF1140" s="290"/>
      <c r="AG1140" s="290"/>
      <c r="AH1140" s="290"/>
      <c r="AI1140" s="290"/>
      <c r="AJ1140" s="290"/>
      <c r="AK1140" s="290"/>
      <c r="AL1140" s="290"/>
      <c r="AM1140" s="290"/>
      <c r="AN1140" s="290"/>
      <c r="AO1140" s="290"/>
      <c r="AP1140" s="290"/>
      <c r="AQ1140" s="290"/>
    </row>
    <row r="1141" spans="1:43" s="48" customFormat="1" ht="22.5" customHeight="1" x14ac:dyDescent="0.25">
      <c r="A1141" s="245">
        <v>53</v>
      </c>
      <c r="B1141" s="246" t="s">
        <v>1015</v>
      </c>
      <c r="C1141" s="247">
        <f t="shared" si="244"/>
        <v>906507</v>
      </c>
      <c r="D1141" s="247">
        <f t="shared" si="245"/>
        <v>906507</v>
      </c>
      <c r="E1141" s="247">
        <v>0</v>
      </c>
      <c r="F1141" s="247">
        <v>906507</v>
      </c>
      <c r="G1141" s="247">
        <v>0</v>
      </c>
      <c r="H1141" s="247">
        <v>0</v>
      </c>
      <c r="I1141" s="247">
        <v>0</v>
      </c>
      <c r="J1141" s="249">
        <v>0</v>
      </c>
      <c r="K1141" s="247">
        <v>0</v>
      </c>
      <c r="L1141" s="247">
        <v>0</v>
      </c>
      <c r="M1141" s="247">
        <v>0</v>
      </c>
      <c r="N1141" s="247">
        <v>0</v>
      </c>
      <c r="O1141" s="247">
        <v>0</v>
      </c>
      <c r="P1141" s="247">
        <v>0</v>
      </c>
      <c r="Q1141" s="247">
        <v>0</v>
      </c>
      <c r="R1141" s="247">
        <v>0</v>
      </c>
      <c r="S1141" s="247">
        <v>0</v>
      </c>
      <c r="T1141" s="247">
        <v>0</v>
      </c>
      <c r="U1141" s="250"/>
      <c r="V1141" s="250"/>
      <c r="W1141" s="250"/>
      <c r="X1141" s="250"/>
      <c r="Y1141" s="250"/>
      <c r="Z1141" s="250"/>
      <c r="AA1141" s="250"/>
      <c r="AB1141" s="250"/>
      <c r="AC1141" s="250"/>
      <c r="AD1141" s="250"/>
      <c r="AE1141" s="250"/>
      <c r="AF1141" s="250"/>
      <c r="AG1141" s="250"/>
      <c r="AH1141" s="250"/>
      <c r="AI1141" s="250"/>
      <c r="AJ1141" s="250"/>
      <c r="AK1141" s="250"/>
      <c r="AL1141" s="250"/>
      <c r="AM1141" s="250"/>
      <c r="AN1141" s="250"/>
      <c r="AO1141" s="250"/>
      <c r="AP1141" s="250"/>
      <c r="AQ1141" s="250"/>
    </row>
    <row r="1142" spans="1:43" s="48" customFormat="1" ht="22.5" customHeight="1" x14ac:dyDescent="0.25">
      <c r="A1142" s="245">
        <v>54</v>
      </c>
      <c r="B1142" s="246" t="s">
        <v>1016</v>
      </c>
      <c r="C1142" s="247">
        <f t="shared" si="244"/>
        <v>4135447</v>
      </c>
      <c r="D1142" s="247">
        <f t="shared" si="245"/>
        <v>0</v>
      </c>
      <c r="E1142" s="247">
        <v>0</v>
      </c>
      <c r="F1142" s="247">
        <v>0</v>
      </c>
      <c r="G1142" s="247">
        <v>0</v>
      </c>
      <c r="H1142" s="247">
        <v>0</v>
      </c>
      <c r="I1142" s="247">
        <v>0</v>
      </c>
      <c r="J1142" s="249">
        <v>0</v>
      </c>
      <c r="K1142" s="247">
        <v>0</v>
      </c>
      <c r="L1142" s="247">
        <v>4135447</v>
      </c>
      <c r="M1142" s="247">
        <v>0</v>
      </c>
      <c r="N1142" s="247">
        <v>0</v>
      </c>
      <c r="O1142" s="247">
        <v>0</v>
      </c>
      <c r="P1142" s="247">
        <v>0</v>
      </c>
      <c r="Q1142" s="247">
        <v>0</v>
      </c>
      <c r="R1142" s="247">
        <v>0</v>
      </c>
      <c r="S1142" s="247">
        <v>0</v>
      </c>
      <c r="T1142" s="247">
        <v>0</v>
      </c>
      <c r="U1142" s="250"/>
      <c r="V1142" s="250"/>
      <c r="W1142" s="250"/>
      <c r="X1142" s="250"/>
      <c r="Y1142" s="250"/>
      <c r="Z1142" s="250"/>
      <c r="AA1142" s="250"/>
      <c r="AB1142" s="250"/>
      <c r="AC1142" s="250"/>
      <c r="AD1142" s="250"/>
      <c r="AE1142" s="250"/>
      <c r="AF1142" s="250"/>
      <c r="AG1142" s="250"/>
      <c r="AH1142" s="250"/>
      <c r="AI1142" s="250"/>
      <c r="AJ1142" s="250"/>
      <c r="AK1142" s="250"/>
      <c r="AL1142" s="250"/>
      <c r="AM1142" s="250"/>
      <c r="AN1142" s="250"/>
      <c r="AO1142" s="250"/>
      <c r="AP1142" s="250"/>
      <c r="AQ1142" s="250"/>
    </row>
    <row r="1143" spans="1:43" s="48" customFormat="1" ht="22.5" customHeight="1" x14ac:dyDescent="0.25">
      <c r="A1143" s="245">
        <v>55</v>
      </c>
      <c r="B1143" s="246" t="s">
        <v>168</v>
      </c>
      <c r="C1143" s="247">
        <f t="shared" si="244"/>
        <v>-89643.48</v>
      </c>
      <c r="D1143" s="247">
        <f t="shared" si="245"/>
        <v>-89643.48</v>
      </c>
      <c r="E1143" s="247">
        <v>0</v>
      </c>
      <c r="F1143" s="247">
        <v>0</v>
      </c>
      <c r="G1143" s="247">
        <v>0</v>
      </c>
      <c r="H1143" s="247">
        <v>0</v>
      </c>
      <c r="I1143" s="247">
        <v>-89643.48</v>
      </c>
      <c r="J1143" s="249">
        <v>0</v>
      </c>
      <c r="K1143" s="247">
        <v>0</v>
      </c>
      <c r="L1143" s="247">
        <v>0</v>
      </c>
      <c r="M1143" s="247">
        <v>0</v>
      </c>
      <c r="N1143" s="247">
        <v>0</v>
      </c>
      <c r="O1143" s="247">
        <v>0</v>
      </c>
      <c r="P1143" s="247">
        <v>0</v>
      </c>
      <c r="Q1143" s="247">
        <v>0</v>
      </c>
      <c r="R1143" s="247">
        <v>0</v>
      </c>
      <c r="S1143" s="247">
        <v>0</v>
      </c>
      <c r="T1143" s="247">
        <v>0</v>
      </c>
      <c r="U1143" s="250"/>
      <c r="V1143" s="250"/>
      <c r="W1143" s="250"/>
      <c r="X1143" s="250"/>
      <c r="Y1143" s="250"/>
      <c r="Z1143" s="250"/>
      <c r="AA1143" s="250"/>
      <c r="AB1143" s="250"/>
      <c r="AC1143" s="250"/>
      <c r="AD1143" s="250"/>
      <c r="AE1143" s="250"/>
      <c r="AF1143" s="250"/>
      <c r="AG1143" s="250"/>
      <c r="AH1143" s="250"/>
      <c r="AI1143" s="250"/>
      <c r="AJ1143" s="250"/>
      <c r="AK1143" s="250"/>
      <c r="AL1143" s="250"/>
      <c r="AM1143" s="250"/>
      <c r="AN1143" s="250"/>
      <c r="AO1143" s="250"/>
      <c r="AP1143" s="250"/>
      <c r="AQ1143" s="250"/>
    </row>
    <row r="1144" spans="1:43" s="48" customFormat="1" ht="22.5" customHeight="1" x14ac:dyDescent="0.25">
      <c r="A1144" s="245">
        <v>56</v>
      </c>
      <c r="B1144" s="246" t="s">
        <v>169</v>
      </c>
      <c r="C1144" s="247">
        <f t="shared" si="244"/>
        <v>758415</v>
      </c>
      <c r="D1144" s="247">
        <f t="shared" si="245"/>
        <v>0</v>
      </c>
      <c r="E1144" s="247">
        <v>0</v>
      </c>
      <c r="F1144" s="247">
        <v>0</v>
      </c>
      <c r="G1144" s="247">
        <v>0</v>
      </c>
      <c r="H1144" s="247">
        <v>0</v>
      </c>
      <c r="I1144" s="247">
        <v>0</v>
      </c>
      <c r="J1144" s="249">
        <v>0</v>
      </c>
      <c r="K1144" s="247">
        <v>0</v>
      </c>
      <c r="L1144" s="247">
        <v>0</v>
      </c>
      <c r="M1144" s="247">
        <v>758415</v>
      </c>
      <c r="N1144" s="247">
        <v>0</v>
      </c>
      <c r="O1144" s="247">
        <v>0</v>
      </c>
      <c r="P1144" s="247">
        <v>0</v>
      </c>
      <c r="Q1144" s="247">
        <v>0</v>
      </c>
      <c r="R1144" s="247">
        <v>0</v>
      </c>
      <c r="S1144" s="247">
        <v>0</v>
      </c>
      <c r="T1144" s="247">
        <v>0</v>
      </c>
      <c r="U1144" s="250"/>
      <c r="V1144" s="250"/>
      <c r="W1144" s="250"/>
      <c r="X1144" s="250"/>
      <c r="Y1144" s="250"/>
      <c r="Z1144" s="250"/>
      <c r="AA1144" s="250"/>
      <c r="AB1144" s="250"/>
      <c r="AC1144" s="250"/>
      <c r="AD1144" s="250"/>
      <c r="AE1144" s="250"/>
      <c r="AF1144" s="250"/>
      <c r="AG1144" s="250"/>
      <c r="AH1144" s="250"/>
      <c r="AI1144" s="250"/>
      <c r="AJ1144" s="250"/>
      <c r="AK1144" s="250"/>
      <c r="AL1144" s="250"/>
      <c r="AM1144" s="250"/>
      <c r="AN1144" s="250"/>
      <c r="AO1144" s="250"/>
      <c r="AP1144" s="250"/>
      <c r="AQ1144" s="250"/>
    </row>
    <row r="1145" spans="1:43" s="48" customFormat="1" ht="22.5" customHeight="1" x14ac:dyDescent="0.25">
      <c r="A1145" s="245">
        <v>57</v>
      </c>
      <c r="B1145" s="246" t="s">
        <v>1017</v>
      </c>
      <c r="C1145" s="247">
        <f t="shared" si="244"/>
        <v>895954.58</v>
      </c>
      <c r="D1145" s="247">
        <f t="shared" si="245"/>
        <v>0</v>
      </c>
      <c r="E1145" s="247">
        <v>0</v>
      </c>
      <c r="F1145" s="247">
        <v>0</v>
      </c>
      <c r="G1145" s="247">
        <v>0</v>
      </c>
      <c r="H1145" s="247">
        <v>0</v>
      </c>
      <c r="I1145" s="247">
        <v>0</v>
      </c>
      <c r="J1145" s="249">
        <v>0</v>
      </c>
      <c r="K1145" s="247">
        <v>0</v>
      </c>
      <c r="L1145" s="247">
        <v>895954.58</v>
      </c>
      <c r="M1145" s="247">
        <v>0</v>
      </c>
      <c r="N1145" s="247">
        <v>0</v>
      </c>
      <c r="O1145" s="247">
        <v>0</v>
      </c>
      <c r="P1145" s="247">
        <v>0</v>
      </c>
      <c r="Q1145" s="247">
        <v>0</v>
      </c>
      <c r="R1145" s="247">
        <v>0</v>
      </c>
      <c r="S1145" s="247">
        <v>0</v>
      </c>
      <c r="T1145" s="247">
        <v>0</v>
      </c>
      <c r="U1145" s="250"/>
      <c r="V1145" s="250"/>
      <c r="W1145" s="250"/>
      <c r="X1145" s="250"/>
      <c r="Y1145" s="250"/>
      <c r="Z1145" s="250"/>
      <c r="AA1145" s="250"/>
      <c r="AB1145" s="250"/>
      <c r="AC1145" s="250"/>
      <c r="AD1145" s="250"/>
      <c r="AE1145" s="250"/>
      <c r="AF1145" s="250"/>
      <c r="AG1145" s="250"/>
      <c r="AH1145" s="250"/>
      <c r="AI1145" s="250"/>
      <c r="AJ1145" s="250"/>
      <c r="AK1145" s="250"/>
      <c r="AL1145" s="250"/>
      <c r="AM1145" s="250"/>
      <c r="AN1145" s="250"/>
      <c r="AO1145" s="250"/>
      <c r="AP1145" s="250"/>
      <c r="AQ1145" s="250"/>
    </row>
    <row r="1146" spans="1:43" s="48" customFormat="1" ht="22.5" customHeight="1" x14ac:dyDescent="0.25">
      <c r="A1146" s="245">
        <v>58</v>
      </c>
      <c r="B1146" s="246" t="s">
        <v>1019</v>
      </c>
      <c r="C1146" s="247">
        <f t="shared" si="244"/>
        <v>76698.28</v>
      </c>
      <c r="D1146" s="247">
        <f t="shared" si="245"/>
        <v>0</v>
      </c>
      <c r="E1146" s="285">
        <v>0</v>
      </c>
      <c r="F1146" s="247">
        <v>0</v>
      </c>
      <c r="G1146" s="285">
        <v>0</v>
      </c>
      <c r="H1146" s="247">
        <v>0</v>
      </c>
      <c r="I1146" s="285">
        <v>0</v>
      </c>
      <c r="J1146" s="249">
        <v>0</v>
      </c>
      <c r="K1146" s="285">
        <v>0</v>
      </c>
      <c r="L1146" s="247">
        <v>76698.28</v>
      </c>
      <c r="M1146" s="285">
        <v>0</v>
      </c>
      <c r="N1146" s="247">
        <v>0</v>
      </c>
      <c r="O1146" s="285">
        <v>0</v>
      </c>
      <c r="P1146" s="247">
        <v>0</v>
      </c>
      <c r="Q1146" s="285">
        <v>0</v>
      </c>
      <c r="R1146" s="247">
        <v>0</v>
      </c>
      <c r="S1146" s="285">
        <v>0</v>
      </c>
      <c r="T1146" s="247">
        <v>0</v>
      </c>
      <c r="U1146" s="290"/>
      <c r="V1146" s="290"/>
      <c r="W1146" s="290"/>
      <c r="X1146" s="290"/>
      <c r="Y1146" s="290"/>
      <c r="Z1146" s="290"/>
      <c r="AA1146" s="290"/>
      <c r="AB1146" s="290"/>
      <c r="AC1146" s="290"/>
      <c r="AD1146" s="290"/>
      <c r="AE1146" s="290"/>
      <c r="AF1146" s="290"/>
      <c r="AG1146" s="290"/>
      <c r="AH1146" s="290"/>
      <c r="AI1146" s="290"/>
      <c r="AJ1146" s="290"/>
      <c r="AK1146" s="290"/>
      <c r="AL1146" s="290"/>
      <c r="AM1146" s="290"/>
      <c r="AN1146" s="290"/>
      <c r="AO1146" s="290"/>
      <c r="AP1146" s="290"/>
      <c r="AQ1146" s="290"/>
    </row>
    <row r="1147" spans="1:43" s="48" customFormat="1" ht="22.5" customHeight="1" x14ac:dyDescent="0.25">
      <c r="A1147" s="245">
        <v>59</v>
      </c>
      <c r="B1147" s="246" t="s">
        <v>174</v>
      </c>
      <c r="C1147" s="247">
        <f t="shared" si="244"/>
        <v>-75651.600000000006</v>
      </c>
      <c r="D1147" s="247">
        <f t="shared" si="245"/>
        <v>-75651.600000000006</v>
      </c>
      <c r="E1147" s="247">
        <v>0</v>
      </c>
      <c r="F1147" s="247">
        <v>0</v>
      </c>
      <c r="G1147" s="247">
        <v>0</v>
      </c>
      <c r="H1147" s="247">
        <v>0</v>
      </c>
      <c r="I1147" s="247">
        <v>-75651.600000000006</v>
      </c>
      <c r="J1147" s="249">
        <v>0</v>
      </c>
      <c r="K1147" s="247">
        <v>0</v>
      </c>
      <c r="L1147" s="247">
        <v>0</v>
      </c>
      <c r="M1147" s="247">
        <v>0</v>
      </c>
      <c r="N1147" s="247">
        <v>0</v>
      </c>
      <c r="O1147" s="247">
        <v>0</v>
      </c>
      <c r="P1147" s="247">
        <v>0</v>
      </c>
      <c r="Q1147" s="247">
        <v>0</v>
      </c>
      <c r="R1147" s="247">
        <v>0</v>
      </c>
      <c r="S1147" s="247">
        <v>0</v>
      </c>
      <c r="T1147" s="247">
        <v>0</v>
      </c>
      <c r="U1147" s="250"/>
      <c r="V1147" s="250"/>
      <c r="W1147" s="250"/>
      <c r="X1147" s="250"/>
      <c r="Y1147" s="250"/>
      <c r="Z1147" s="250"/>
      <c r="AA1147" s="250"/>
      <c r="AB1147" s="250"/>
      <c r="AC1147" s="250"/>
      <c r="AD1147" s="250"/>
      <c r="AE1147" s="250"/>
      <c r="AF1147" s="250"/>
      <c r="AG1147" s="250"/>
      <c r="AH1147" s="250"/>
      <c r="AI1147" s="250"/>
      <c r="AJ1147" s="250"/>
      <c r="AK1147" s="250"/>
      <c r="AL1147" s="250"/>
      <c r="AM1147" s="250"/>
      <c r="AN1147" s="250"/>
      <c r="AO1147" s="250"/>
      <c r="AP1147" s="250"/>
      <c r="AQ1147" s="250"/>
    </row>
    <row r="1148" spans="1:43" s="48" customFormat="1" ht="22.5" customHeight="1" x14ac:dyDescent="0.25">
      <c r="A1148" s="245">
        <v>60</v>
      </c>
      <c r="B1148" s="246" t="s">
        <v>175</v>
      </c>
      <c r="C1148" s="247">
        <f t="shared" si="244"/>
        <v>1272125.8</v>
      </c>
      <c r="D1148" s="247">
        <f t="shared" si="245"/>
        <v>0</v>
      </c>
      <c r="E1148" s="247">
        <v>0</v>
      </c>
      <c r="F1148" s="247">
        <v>0</v>
      </c>
      <c r="G1148" s="247">
        <v>0</v>
      </c>
      <c r="H1148" s="247">
        <v>0</v>
      </c>
      <c r="I1148" s="247">
        <v>0</v>
      </c>
      <c r="J1148" s="249">
        <v>0</v>
      </c>
      <c r="K1148" s="247">
        <v>0</v>
      </c>
      <c r="L1148" s="247">
        <v>1272125.8</v>
      </c>
      <c r="M1148" s="247">
        <v>0</v>
      </c>
      <c r="N1148" s="247">
        <v>0</v>
      </c>
      <c r="O1148" s="247">
        <v>0</v>
      </c>
      <c r="P1148" s="247">
        <v>0</v>
      </c>
      <c r="Q1148" s="247">
        <v>0</v>
      </c>
      <c r="R1148" s="247">
        <v>0</v>
      </c>
      <c r="S1148" s="247">
        <v>0</v>
      </c>
      <c r="T1148" s="247">
        <v>0</v>
      </c>
      <c r="U1148" s="250"/>
      <c r="V1148" s="250"/>
      <c r="W1148" s="250"/>
      <c r="X1148" s="250"/>
      <c r="Y1148" s="250"/>
      <c r="Z1148" s="250"/>
      <c r="AA1148" s="250"/>
      <c r="AB1148" s="250"/>
      <c r="AC1148" s="250"/>
      <c r="AD1148" s="250"/>
      <c r="AE1148" s="250"/>
      <c r="AF1148" s="250"/>
      <c r="AG1148" s="250"/>
      <c r="AH1148" s="250"/>
      <c r="AI1148" s="250"/>
      <c r="AJ1148" s="250"/>
      <c r="AK1148" s="250"/>
      <c r="AL1148" s="250"/>
      <c r="AM1148" s="250"/>
      <c r="AN1148" s="250"/>
      <c r="AO1148" s="250"/>
      <c r="AP1148" s="250"/>
      <c r="AQ1148" s="250"/>
    </row>
    <row r="1149" spans="1:43" s="48" customFormat="1" ht="22.5" customHeight="1" x14ac:dyDescent="0.25">
      <c r="A1149" s="245">
        <v>61</v>
      </c>
      <c r="B1149" s="246" t="s">
        <v>178</v>
      </c>
      <c r="C1149" s="247">
        <f t="shared" si="244"/>
        <v>1915828.43</v>
      </c>
      <c r="D1149" s="247">
        <f t="shared" si="245"/>
        <v>1915828.43</v>
      </c>
      <c r="E1149" s="247">
        <v>0</v>
      </c>
      <c r="F1149" s="247">
        <v>1915828.43</v>
      </c>
      <c r="G1149" s="247">
        <v>0</v>
      </c>
      <c r="H1149" s="247">
        <v>0</v>
      </c>
      <c r="I1149" s="247">
        <v>0</v>
      </c>
      <c r="J1149" s="249">
        <v>0</v>
      </c>
      <c r="K1149" s="247">
        <v>0</v>
      </c>
      <c r="L1149" s="247">
        <v>0</v>
      </c>
      <c r="M1149" s="247">
        <v>0</v>
      </c>
      <c r="N1149" s="247">
        <v>0</v>
      </c>
      <c r="O1149" s="247">
        <v>0</v>
      </c>
      <c r="P1149" s="247">
        <v>0</v>
      </c>
      <c r="Q1149" s="247">
        <v>0</v>
      </c>
      <c r="R1149" s="247">
        <v>0</v>
      </c>
      <c r="S1149" s="247">
        <v>0</v>
      </c>
      <c r="T1149" s="247">
        <v>0</v>
      </c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50"/>
      <c r="AF1149" s="250"/>
      <c r="AG1149" s="250"/>
      <c r="AH1149" s="250"/>
      <c r="AI1149" s="250"/>
      <c r="AJ1149" s="250"/>
      <c r="AK1149" s="250"/>
      <c r="AL1149" s="250"/>
      <c r="AM1149" s="250"/>
      <c r="AN1149" s="250"/>
      <c r="AO1149" s="250"/>
      <c r="AP1149" s="250"/>
      <c r="AQ1149" s="250"/>
    </row>
    <row r="1150" spans="1:43" s="48" customFormat="1" ht="22.5" customHeight="1" x14ac:dyDescent="0.25">
      <c r="A1150" s="245">
        <v>62</v>
      </c>
      <c r="B1150" s="246" t="s">
        <v>1020</v>
      </c>
      <c r="C1150" s="247">
        <f t="shared" si="244"/>
        <v>1719466</v>
      </c>
      <c r="D1150" s="247">
        <f t="shared" si="245"/>
        <v>1719466</v>
      </c>
      <c r="E1150" s="247">
        <v>1719466</v>
      </c>
      <c r="F1150" s="247">
        <v>0</v>
      </c>
      <c r="G1150" s="247">
        <v>0</v>
      </c>
      <c r="H1150" s="247">
        <v>0</v>
      </c>
      <c r="I1150" s="247">
        <v>0</v>
      </c>
      <c r="J1150" s="249">
        <v>0</v>
      </c>
      <c r="K1150" s="247">
        <v>0</v>
      </c>
      <c r="L1150" s="247">
        <v>0</v>
      </c>
      <c r="M1150" s="247">
        <v>0</v>
      </c>
      <c r="N1150" s="247">
        <v>0</v>
      </c>
      <c r="O1150" s="247">
        <v>0</v>
      </c>
      <c r="P1150" s="247">
        <v>0</v>
      </c>
      <c r="Q1150" s="247">
        <v>0</v>
      </c>
      <c r="R1150" s="247">
        <v>0</v>
      </c>
      <c r="S1150" s="247">
        <v>0</v>
      </c>
      <c r="T1150" s="247">
        <v>0</v>
      </c>
      <c r="U1150" s="250"/>
      <c r="V1150" s="250"/>
      <c r="W1150" s="250"/>
      <c r="X1150" s="250"/>
      <c r="Y1150" s="250"/>
      <c r="Z1150" s="250"/>
      <c r="AA1150" s="250"/>
      <c r="AB1150" s="250"/>
      <c r="AC1150" s="250"/>
      <c r="AD1150" s="250"/>
      <c r="AE1150" s="250"/>
      <c r="AF1150" s="250"/>
      <c r="AG1150" s="250"/>
      <c r="AH1150" s="250"/>
      <c r="AI1150" s="250"/>
      <c r="AJ1150" s="250"/>
      <c r="AK1150" s="250"/>
      <c r="AL1150" s="250"/>
      <c r="AM1150" s="250"/>
      <c r="AN1150" s="250"/>
      <c r="AO1150" s="250"/>
      <c r="AP1150" s="250"/>
      <c r="AQ1150" s="250"/>
    </row>
    <row r="1151" spans="1:43" s="48" customFormat="1" ht="22.5" customHeight="1" x14ac:dyDescent="0.25">
      <c r="A1151" s="245">
        <v>63</v>
      </c>
      <c r="B1151" s="246" t="s">
        <v>556</v>
      </c>
      <c r="C1151" s="247">
        <f t="shared" ref="C1151:C1176" si="246">D1151+K1151+L1151+M1151+N1151+O1151+P1151+Q1151+R1151+S1151+T1151</f>
        <v>610423</v>
      </c>
      <c r="D1151" s="247">
        <f t="shared" ref="D1151:D1176" si="247">E1151+F1151+G1151+H1151+I1151</f>
        <v>610423</v>
      </c>
      <c r="E1151" s="247">
        <v>0</v>
      </c>
      <c r="F1151" s="247">
        <v>0</v>
      </c>
      <c r="G1151" s="247">
        <v>610423</v>
      </c>
      <c r="H1151" s="247">
        <v>0</v>
      </c>
      <c r="I1151" s="247">
        <v>0</v>
      </c>
      <c r="J1151" s="249">
        <v>0</v>
      </c>
      <c r="K1151" s="247">
        <v>0</v>
      </c>
      <c r="L1151" s="247">
        <v>0</v>
      </c>
      <c r="M1151" s="247">
        <v>0</v>
      </c>
      <c r="N1151" s="247">
        <v>0</v>
      </c>
      <c r="O1151" s="247">
        <v>0</v>
      </c>
      <c r="P1151" s="247">
        <v>0</v>
      </c>
      <c r="Q1151" s="247">
        <v>0</v>
      </c>
      <c r="R1151" s="247">
        <v>0</v>
      </c>
      <c r="S1151" s="247">
        <v>0</v>
      </c>
      <c r="T1151" s="247">
        <v>0</v>
      </c>
      <c r="U1151" s="250"/>
      <c r="V1151" s="250"/>
      <c r="W1151" s="250"/>
      <c r="X1151" s="250"/>
      <c r="Y1151" s="250"/>
      <c r="Z1151" s="250"/>
      <c r="AA1151" s="250"/>
      <c r="AB1151" s="250"/>
      <c r="AC1151" s="250"/>
      <c r="AD1151" s="250"/>
      <c r="AE1151" s="250"/>
      <c r="AF1151" s="250"/>
      <c r="AG1151" s="250"/>
      <c r="AH1151" s="250"/>
      <c r="AI1151" s="250"/>
      <c r="AJ1151" s="250"/>
      <c r="AK1151" s="250"/>
      <c r="AL1151" s="250"/>
      <c r="AM1151" s="250"/>
      <c r="AN1151" s="250"/>
      <c r="AO1151" s="250"/>
      <c r="AP1151" s="250"/>
      <c r="AQ1151" s="250"/>
    </row>
    <row r="1152" spans="1:43" s="48" customFormat="1" ht="22.5" customHeight="1" x14ac:dyDescent="0.25">
      <c r="A1152" s="245">
        <v>64</v>
      </c>
      <c r="B1152" s="246" t="s">
        <v>1021</v>
      </c>
      <c r="C1152" s="247">
        <f t="shared" si="246"/>
        <v>1349713</v>
      </c>
      <c r="D1152" s="247">
        <f t="shared" si="247"/>
        <v>1349713</v>
      </c>
      <c r="E1152" s="247">
        <v>0</v>
      </c>
      <c r="F1152" s="247">
        <v>1029181</v>
      </c>
      <c r="G1152" s="247">
        <v>320532</v>
      </c>
      <c r="H1152" s="247">
        <v>0</v>
      </c>
      <c r="I1152" s="247">
        <v>0</v>
      </c>
      <c r="J1152" s="249">
        <v>0</v>
      </c>
      <c r="K1152" s="247">
        <v>0</v>
      </c>
      <c r="L1152" s="247">
        <v>0</v>
      </c>
      <c r="M1152" s="247">
        <v>0</v>
      </c>
      <c r="N1152" s="247">
        <v>0</v>
      </c>
      <c r="O1152" s="247">
        <v>0</v>
      </c>
      <c r="P1152" s="247">
        <v>0</v>
      </c>
      <c r="Q1152" s="247">
        <v>0</v>
      </c>
      <c r="R1152" s="247">
        <v>0</v>
      </c>
      <c r="S1152" s="247">
        <v>0</v>
      </c>
      <c r="T1152" s="247">
        <v>0</v>
      </c>
      <c r="U1152" s="250"/>
      <c r="V1152" s="250"/>
      <c r="W1152" s="250"/>
      <c r="X1152" s="250"/>
      <c r="Y1152" s="250"/>
      <c r="Z1152" s="250"/>
      <c r="AA1152" s="250"/>
      <c r="AB1152" s="250"/>
      <c r="AC1152" s="250"/>
      <c r="AD1152" s="250"/>
      <c r="AE1152" s="250"/>
      <c r="AF1152" s="250"/>
      <c r="AG1152" s="250"/>
      <c r="AH1152" s="250"/>
      <c r="AI1152" s="250"/>
      <c r="AJ1152" s="250"/>
      <c r="AK1152" s="250"/>
      <c r="AL1152" s="250"/>
      <c r="AM1152" s="250"/>
      <c r="AN1152" s="250"/>
      <c r="AO1152" s="250"/>
      <c r="AP1152" s="250"/>
      <c r="AQ1152" s="250"/>
    </row>
    <row r="1153" spans="1:43" s="48" customFormat="1" ht="22.5" customHeight="1" x14ac:dyDescent="0.25">
      <c r="A1153" s="245">
        <v>65</v>
      </c>
      <c r="B1153" s="246" t="s">
        <v>1023</v>
      </c>
      <c r="C1153" s="247">
        <f t="shared" si="246"/>
        <v>2788526</v>
      </c>
      <c r="D1153" s="247">
        <f t="shared" si="247"/>
        <v>0</v>
      </c>
      <c r="E1153" s="247">
        <v>0</v>
      </c>
      <c r="F1153" s="247">
        <v>0</v>
      </c>
      <c r="G1153" s="247">
        <v>0</v>
      </c>
      <c r="H1153" s="247">
        <v>0</v>
      </c>
      <c r="I1153" s="247">
        <v>0</v>
      </c>
      <c r="J1153" s="249">
        <v>0</v>
      </c>
      <c r="K1153" s="247">
        <v>0</v>
      </c>
      <c r="L1153" s="247">
        <v>2788526</v>
      </c>
      <c r="M1153" s="247">
        <v>0</v>
      </c>
      <c r="N1153" s="247">
        <v>0</v>
      </c>
      <c r="O1153" s="247">
        <v>0</v>
      </c>
      <c r="P1153" s="247">
        <v>0</v>
      </c>
      <c r="Q1153" s="247">
        <v>0</v>
      </c>
      <c r="R1153" s="247">
        <v>0</v>
      </c>
      <c r="S1153" s="247">
        <v>0</v>
      </c>
      <c r="T1153" s="247">
        <v>0</v>
      </c>
      <c r="U1153" s="250"/>
      <c r="V1153" s="250"/>
      <c r="W1153" s="250"/>
      <c r="X1153" s="250"/>
      <c r="Y1153" s="250"/>
      <c r="Z1153" s="250"/>
      <c r="AA1153" s="250"/>
      <c r="AB1153" s="250"/>
      <c r="AC1153" s="250"/>
      <c r="AD1153" s="250"/>
      <c r="AE1153" s="250"/>
      <c r="AF1153" s="250"/>
      <c r="AG1153" s="250"/>
      <c r="AH1153" s="250"/>
      <c r="AI1153" s="250"/>
      <c r="AJ1153" s="250"/>
      <c r="AK1153" s="250"/>
      <c r="AL1153" s="250"/>
      <c r="AM1153" s="250"/>
      <c r="AN1153" s="250"/>
      <c r="AO1153" s="250"/>
      <c r="AP1153" s="250"/>
      <c r="AQ1153" s="250"/>
    </row>
    <row r="1154" spans="1:43" s="48" customFormat="1" ht="22.5" customHeight="1" x14ac:dyDescent="0.25">
      <c r="A1154" s="245">
        <v>66</v>
      </c>
      <c r="B1154" s="246" t="s">
        <v>558</v>
      </c>
      <c r="C1154" s="247">
        <f t="shared" si="246"/>
        <v>7445914</v>
      </c>
      <c r="D1154" s="247">
        <f t="shared" si="247"/>
        <v>2246613</v>
      </c>
      <c r="E1154" s="247">
        <v>1231605</v>
      </c>
      <c r="F1154" s="247">
        <v>814492</v>
      </c>
      <c r="G1154" s="247">
        <v>200516</v>
      </c>
      <c r="H1154" s="247">
        <v>0</v>
      </c>
      <c r="I1154" s="247">
        <v>0</v>
      </c>
      <c r="J1154" s="249">
        <v>1</v>
      </c>
      <c r="K1154" s="247">
        <v>76323</v>
      </c>
      <c r="L1154" s="247">
        <v>4927978</v>
      </c>
      <c r="M1154" s="247">
        <v>0</v>
      </c>
      <c r="N1154" s="247">
        <v>195000</v>
      </c>
      <c r="O1154" s="247">
        <v>0</v>
      </c>
      <c r="P1154" s="247">
        <v>0</v>
      </c>
      <c r="Q1154" s="247">
        <v>0</v>
      </c>
      <c r="R1154" s="247">
        <v>0</v>
      </c>
      <c r="S1154" s="247">
        <v>0</v>
      </c>
      <c r="T1154" s="247">
        <v>0</v>
      </c>
      <c r="U1154" s="250"/>
      <c r="V1154" s="250"/>
      <c r="W1154" s="250"/>
      <c r="X1154" s="250"/>
      <c r="Y1154" s="250"/>
      <c r="Z1154" s="250"/>
      <c r="AA1154" s="250"/>
      <c r="AB1154" s="250"/>
      <c r="AC1154" s="250"/>
      <c r="AD1154" s="250"/>
      <c r="AE1154" s="250"/>
      <c r="AF1154" s="250"/>
      <c r="AG1154" s="250"/>
      <c r="AH1154" s="250"/>
      <c r="AI1154" s="250"/>
      <c r="AJ1154" s="250"/>
      <c r="AK1154" s="250"/>
      <c r="AL1154" s="250"/>
      <c r="AM1154" s="250"/>
      <c r="AN1154" s="250"/>
      <c r="AO1154" s="250"/>
      <c r="AP1154" s="250"/>
      <c r="AQ1154" s="250"/>
    </row>
    <row r="1155" spans="1:43" s="48" customFormat="1" ht="22.5" customHeight="1" x14ac:dyDescent="0.25">
      <c r="A1155" s="245">
        <v>67</v>
      </c>
      <c r="B1155" s="246" t="s">
        <v>1024</v>
      </c>
      <c r="C1155" s="247">
        <f t="shared" si="246"/>
        <v>1859654</v>
      </c>
      <c r="D1155" s="247">
        <f t="shared" si="247"/>
        <v>1859654</v>
      </c>
      <c r="E1155" s="247">
        <v>0</v>
      </c>
      <c r="F1155" s="247">
        <v>1014974</v>
      </c>
      <c r="G1155" s="247">
        <v>844680</v>
      </c>
      <c r="H1155" s="247">
        <v>0</v>
      </c>
      <c r="I1155" s="247">
        <v>0</v>
      </c>
      <c r="J1155" s="249">
        <v>0</v>
      </c>
      <c r="K1155" s="247">
        <v>0</v>
      </c>
      <c r="L1155" s="247">
        <v>0</v>
      </c>
      <c r="M1155" s="247">
        <v>0</v>
      </c>
      <c r="N1155" s="247">
        <v>0</v>
      </c>
      <c r="O1155" s="247">
        <v>0</v>
      </c>
      <c r="P1155" s="247">
        <v>0</v>
      </c>
      <c r="Q1155" s="247">
        <v>0</v>
      </c>
      <c r="R1155" s="247">
        <v>0</v>
      </c>
      <c r="S1155" s="247">
        <v>0</v>
      </c>
      <c r="T1155" s="247">
        <v>0</v>
      </c>
      <c r="U1155" s="250"/>
      <c r="V1155" s="250"/>
      <c r="W1155" s="250"/>
      <c r="X1155" s="250"/>
      <c r="Y1155" s="250"/>
      <c r="Z1155" s="250"/>
      <c r="AA1155" s="250"/>
      <c r="AB1155" s="250"/>
      <c r="AC1155" s="250"/>
      <c r="AD1155" s="250"/>
      <c r="AE1155" s="250"/>
      <c r="AF1155" s="250"/>
      <c r="AG1155" s="250"/>
      <c r="AH1155" s="250"/>
      <c r="AI1155" s="250"/>
      <c r="AJ1155" s="250"/>
      <c r="AK1155" s="250"/>
      <c r="AL1155" s="250"/>
      <c r="AM1155" s="250"/>
      <c r="AN1155" s="250"/>
      <c r="AO1155" s="250"/>
      <c r="AP1155" s="250"/>
      <c r="AQ1155" s="250"/>
    </row>
    <row r="1156" spans="1:43" s="48" customFormat="1" ht="22.5" customHeight="1" x14ac:dyDescent="0.25">
      <c r="A1156" s="245">
        <v>68</v>
      </c>
      <c r="B1156" s="246" t="s">
        <v>1025</v>
      </c>
      <c r="C1156" s="247">
        <f t="shared" si="246"/>
        <v>1560209.4</v>
      </c>
      <c r="D1156" s="247">
        <f t="shared" si="247"/>
        <v>1126833.3999999999</v>
      </c>
      <c r="E1156" s="247">
        <v>0</v>
      </c>
      <c r="F1156" s="247">
        <v>1126833.3999999999</v>
      </c>
      <c r="G1156" s="247">
        <v>0</v>
      </c>
      <c r="H1156" s="247">
        <v>0</v>
      </c>
      <c r="I1156" s="247">
        <v>0</v>
      </c>
      <c r="J1156" s="249">
        <v>0</v>
      </c>
      <c r="K1156" s="247">
        <v>0</v>
      </c>
      <c r="L1156" s="247">
        <v>0</v>
      </c>
      <c r="M1156" s="247">
        <v>0</v>
      </c>
      <c r="N1156" s="247">
        <v>433376</v>
      </c>
      <c r="O1156" s="247">
        <v>0</v>
      </c>
      <c r="P1156" s="247">
        <v>0</v>
      </c>
      <c r="Q1156" s="247">
        <v>0</v>
      </c>
      <c r="R1156" s="247">
        <v>0</v>
      </c>
      <c r="S1156" s="247">
        <v>0</v>
      </c>
      <c r="T1156" s="247">
        <v>0</v>
      </c>
      <c r="U1156" s="250"/>
      <c r="V1156" s="250"/>
      <c r="W1156" s="250"/>
      <c r="X1156" s="250"/>
      <c r="Y1156" s="250"/>
      <c r="Z1156" s="250"/>
      <c r="AA1156" s="250"/>
      <c r="AB1156" s="250"/>
      <c r="AC1156" s="250"/>
      <c r="AD1156" s="250"/>
      <c r="AE1156" s="250"/>
      <c r="AF1156" s="250"/>
      <c r="AG1156" s="250"/>
      <c r="AH1156" s="250"/>
      <c r="AI1156" s="250"/>
      <c r="AJ1156" s="250"/>
      <c r="AK1156" s="250"/>
      <c r="AL1156" s="250"/>
      <c r="AM1156" s="250"/>
      <c r="AN1156" s="250"/>
      <c r="AO1156" s="250"/>
      <c r="AP1156" s="250"/>
      <c r="AQ1156" s="250"/>
    </row>
    <row r="1157" spans="1:43" s="48" customFormat="1" ht="22.5" customHeight="1" x14ac:dyDescent="0.25">
      <c r="A1157" s="245">
        <v>69</v>
      </c>
      <c r="B1157" s="246" t="s">
        <v>562</v>
      </c>
      <c r="C1157" s="247">
        <f t="shared" si="246"/>
        <v>1580000</v>
      </c>
      <c r="D1157" s="247">
        <f t="shared" si="247"/>
        <v>1580000</v>
      </c>
      <c r="E1157" s="247">
        <v>1580000</v>
      </c>
      <c r="F1157" s="247">
        <v>0</v>
      </c>
      <c r="G1157" s="247">
        <v>0</v>
      </c>
      <c r="H1157" s="247">
        <v>0</v>
      </c>
      <c r="I1157" s="247">
        <v>0</v>
      </c>
      <c r="J1157" s="249">
        <v>0</v>
      </c>
      <c r="K1157" s="247">
        <v>0</v>
      </c>
      <c r="L1157" s="247">
        <v>0</v>
      </c>
      <c r="M1157" s="247">
        <v>0</v>
      </c>
      <c r="N1157" s="247">
        <v>0</v>
      </c>
      <c r="O1157" s="247">
        <v>0</v>
      </c>
      <c r="P1157" s="247">
        <v>0</v>
      </c>
      <c r="Q1157" s="247">
        <v>0</v>
      </c>
      <c r="R1157" s="247">
        <v>0</v>
      </c>
      <c r="S1157" s="247">
        <v>0</v>
      </c>
      <c r="T1157" s="247">
        <v>0</v>
      </c>
      <c r="U1157" s="250"/>
      <c r="V1157" s="250"/>
      <c r="W1157" s="250"/>
      <c r="X1157" s="250"/>
      <c r="Y1157" s="250"/>
      <c r="Z1157" s="250"/>
      <c r="AA1157" s="250"/>
      <c r="AB1157" s="250"/>
      <c r="AC1157" s="250"/>
      <c r="AD1157" s="250"/>
      <c r="AE1157" s="250"/>
      <c r="AF1157" s="250"/>
      <c r="AG1157" s="250"/>
      <c r="AH1157" s="250"/>
      <c r="AI1157" s="250"/>
      <c r="AJ1157" s="250"/>
      <c r="AK1157" s="250"/>
      <c r="AL1157" s="250"/>
      <c r="AM1157" s="250"/>
      <c r="AN1157" s="250"/>
      <c r="AO1157" s="250"/>
      <c r="AP1157" s="250"/>
      <c r="AQ1157" s="250"/>
    </row>
    <row r="1158" spans="1:43" s="48" customFormat="1" ht="22.5" customHeight="1" x14ac:dyDescent="0.25">
      <c r="A1158" s="245">
        <v>70</v>
      </c>
      <c r="B1158" s="246" t="s">
        <v>1379</v>
      </c>
      <c r="C1158" s="247">
        <f t="shared" si="246"/>
        <v>1774106</v>
      </c>
      <c r="D1158" s="247">
        <f t="shared" si="247"/>
        <v>349774</v>
      </c>
      <c r="E1158" s="247">
        <v>0</v>
      </c>
      <c r="F1158" s="247">
        <v>349774</v>
      </c>
      <c r="G1158" s="247">
        <v>0</v>
      </c>
      <c r="H1158" s="247">
        <v>0</v>
      </c>
      <c r="I1158" s="247">
        <v>0</v>
      </c>
      <c r="J1158" s="249">
        <v>0</v>
      </c>
      <c r="K1158" s="247">
        <v>0</v>
      </c>
      <c r="L1158" s="247">
        <v>0</v>
      </c>
      <c r="M1158" s="247">
        <v>0</v>
      </c>
      <c r="N1158" s="247">
        <v>1374332</v>
      </c>
      <c r="O1158" s="247">
        <v>0</v>
      </c>
      <c r="P1158" s="247">
        <v>50000</v>
      </c>
      <c r="Q1158" s="247">
        <v>0</v>
      </c>
      <c r="R1158" s="247">
        <v>0</v>
      </c>
      <c r="S1158" s="247">
        <v>0</v>
      </c>
      <c r="T1158" s="247">
        <v>0</v>
      </c>
      <c r="U1158" s="250"/>
      <c r="V1158" s="250"/>
      <c r="W1158" s="250"/>
      <c r="X1158" s="250"/>
      <c r="Y1158" s="250"/>
      <c r="Z1158" s="250"/>
      <c r="AA1158" s="250"/>
      <c r="AB1158" s="250"/>
      <c r="AC1158" s="250"/>
      <c r="AD1158" s="250"/>
      <c r="AE1158" s="250"/>
      <c r="AF1158" s="250"/>
      <c r="AG1158" s="250"/>
      <c r="AH1158" s="250"/>
      <c r="AI1158" s="250"/>
      <c r="AJ1158" s="250"/>
      <c r="AK1158" s="250"/>
      <c r="AL1158" s="250"/>
      <c r="AM1158" s="250"/>
      <c r="AN1158" s="250"/>
      <c r="AO1158" s="250"/>
      <c r="AP1158" s="250"/>
      <c r="AQ1158" s="250"/>
    </row>
    <row r="1159" spans="1:43" s="48" customFormat="1" ht="22.5" customHeight="1" x14ac:dyDescent="0.25">
      <c r="A1159" s="245">
        <v>71</v>
      </c>
      <c r="B1159" s="246" t="s">
        <v>565</v>
      </c>
      <c r="C1159" s="247">
        <f t="shared" si="246"/>
        <v>1930005</v>
      </c>
      <c r="D1159" s="247">
        <f t="shared" si="247"/>
        <v>0</v>
      </c>
      <c r="E1159" s="247">
        <v>0</v>
      </c>
      <c r="F1159" s="247">
        <v>0</v>
      </c>
      <c r="G1159" s="247">
        <v>0</v>
      </c>
      <c r="H1159" s="247">
        <v>0</v>
      </c>
      <c r="I1159" s="247">
        <v>0</v>
      </c>
      <c r="J1159" s="249">
        <v>1</v>
      </c>
      <c r="K1159" s="247">
        <v>1209327</v>
      </c>
      <c r="L1159" s="247">
        <v>0</v>
      </c>
      <c r="M1159" s="247">
        <v>0</v>
      </c>
      <c r="N1159" s="247">
        <v>720678</v>
      </c>
      <c r="O1159" s="247">
        <v>0</v>
      </c>
      <c r="P1159" s="247">
        <v>0</v>
      </c>
      <c r="Q1159" s="247">
        <v>0</v>
      </c>
      <c r="R1159" s="247">
        <v>0</v>
      </c>
      <c r="S1159" s="247">
        <v>0</v>
      </c>
      <c r="T1159" s="247">
        <v>0</v>
      </c>
      <c r="U1159" s="250"/>
      <c r="V1159" s="250"/>
      <c r="W1159" s="250"/>
      <c r="X1159" s="250"/>
      <c r="Y1159" s="250"/>
      <c r="Z1159" s="250"/>
      <c r="AA1159" s="250"/>
      <c r="AB1159" s="250"/>
      <c r="AC1159" s="250"/>
      <c r="AD1159" s="250"/>
      <c r="AE1159" s="250"/>
      <c r="AF1159" s="250"/>
      <c r="AG1159" s="250"/>
      <c r="AH1159" s="250"/>
      <c r="AI1159" s="250"/>
      <c r="AJ1159" s="250"/>
      <c r="AK1159" s="250"/>
      <c r="AL1159" s="250"/>
      <c r="AM1159" s="250"/>
      <c r="AN1159" s="250"/>
      <c r="AO1159" s="250"/>
      <c r="AP1159" s="250"/>
      <c r="AQ1159" s="250"/>
    </row>
    <row r="1160" spans="1:43" s="48" customFormat="1" ht="22.5" customHeight="1" x14ac:dyDescent="0.25">
      <c r="A1160" s="245">
        <v>72</v>
      </c>
      <c r="B1160" s="246" t="s">
        <v>1028</v>
      </c>
      <c r="C1160" s="247">
        <f t="shared" si="246"/>
        <v>3651064.2</v>
      </c>
      <c r="D1160" s="247">
        <f t="shared" si="247"/>
        <v>3651064.2</v>
      </c>
      <c r="E1160" s="247">
        <v>0</v>
      </c>
      <c r="F1160" s="247">
        <v>0</v>
      </c>
      <c r="G1160" s="247">
        <v>955542</v>
      </c>
      <c r="H1160" s="247">
        <v>955542</v>
      </c>
      <c r="I1160" s="247">
        <v>1739980.2</v>
      </c>
      <c r="J1160" s="249">
        <v>0</v>
      </c>
      <c r="K1160" s="247">
        <v>0</v>
      </c>
      <c r="L1160" s="247">
        <v>0</v>
      </c>
      <c r="M1160" s="247">
        <v>0</v>
      </c>
      <c r="N1160" s="247">
        <v>0</v>
      </c>
      <c r="O1160" s="247">
        <v>0</v>
      </c>
      <c r="P1160" s="247">
        <v>0</v>
      </c>
      <c r="Q1160" s="247">
        <v>0</v>
      </c>
      <c r="R1160" s="247">
        <v>0</v>
      </c>
      <c r="S1160" s="247">
        <v>0</v>
      </c>
      <c r="T1160" s="247">
        <v>0</v>
      </c>
      <c r="U1160" s="250"/>
      <c r="V1160" s="250"/>
      <c r="W1160" s="250"/>
      <c r="X1160" s="250"/>
      <c r="Y1160" s="250"/>
      <c r="Z1160" s="250"/>
      <c r="AA1160" s="250"/>
      <c r="AB1160" s="250"/>
      <c r="AC1160" s="250"/>
      <c r="AD1160" s="250"/>
      <c r="AE1160" s="250"/>
      <c r="AF1160" s="250"/>
      <c r="AG1160" s="250"/>
      <c r="AH1160" s="250"/>
      <c r="AI1160" s="250"/>
      <c r="AJ1160" s="250"/>
      <c r="AK1160" s="250"/>
      <c r="AL1160" s="250"/>
      <c r="AM1160" s="250"/>
      <c r="AN1160" s="250"/>
      <c r="AO1160" s="250"/>
      <c r="AP1160" s="250"/>
      <c r="AQ1160" s="250"/>
    </row>
    <row r="1161" spans="1:43" s="48" customFormat="1" ht="22.5" customHeight="1" x14ac:dyDescent="0.25">
      <c r="A1161" s="245">
        <v>73</v>
      </c>
      <c r="B1161" s="246" t="s">
        <v>204</v>
      </c>
      <c r="C1161" s="247">
        <f t="shared" si="246"/>
        <v>2628413</v>
      </c>
      <c r="D1161" s="247">
        <f t="shared" si="247"/>
        <v>2628413</v>
      </c>
      <c r="E1161" s="247">
        <v>0</v>
      </c>
      <c r="F1161" s="247">
        <v>1704997</v>
      </c>
      <c r="G1161" s="247">
        <v>0</v>
      </c>
      <c r="H1161" s="247">
        <v>923416</v>
      </c>
      <c r="I1161" s="247">
        <v>0</v>
      </c>
      <c r="J1161" s="249">
        <v>0</v>
      </c>
      <c r="K1161" s="247">
        <v>0</v>
      </c>
      <c r="L1161" s="247">
        <v>0</v>
      </c>
      <c r="M1161" s="247">
        <v>0</v>
      </c>
      <c r="N1161" s="247">
        <v>0</v>
      </c>
      <c r="O1161" s="247">
        <v>0</v>
      </c>
      <c r="P1161" s="247">
        <v>0</v>
      </c>
      <c r="Q1161" s="247">
        <v>0</v>
      </c>
      <c r="R1161" s="247">
        <v>0</v>
      </c>
      <c r="S1161" s="247">
        <v>0</v>
      </c>
      <c r="T1161" s="247">
        <v>0</v>
      </c>
      <c r="U1161" s="250"/>
      <c r="V1161" s="250"/>
      <c r="W1161" s="250"/>
      <c r="X1161" s="250"/>
      <c r="Y1161" s="250"/>
      <c r="Z1161" s="250"/>
      <c r="AA1161" s="250"/>
      <c r="AB1161" s="250"/>
      <c r="AC1161" s="250"/>
      <c r="AD1161" s="250"/>
      <c r="AE1161" s="250"/>
      <c r="AF1161" s="250"/>
      <c r="AG1161" s="250"/>
      <c r="AH1161" s="250"/>
      <c r="AI1161" s="250"/>
      <c r="AJ1161" s="250"/>
      <c r="AK1161" s="250"/>
      <c r="AL1161" s="250"/>
      <c r="AM1161" s="250"/>
      <c r="AN1161" s="250"/>
      <c r="AO1161" s="250"/>
      <c r="AP1161" s="250"/>
      <c r="AQ1161" s="250"/>
    </row>
    <row r="1162" spans="1:43" s="48" customFormat="1" ht="22.5" customHeight="1" x14ac:dyDescent="0.25">
      <c r="A1162" s="245">
        <v>74</v>
      </c>
      <c r="B1162" s="246" t="s">
        <v>568</v>
      </c>
      <c r="C1162" s="247">
        <f t="shared" si="246"/>
        <v>1834266.05</v>
      </c>
      <c r="D1162" s="247">
        <f t="shared" si="247"/>
        <v>1834266.05</v>
      </c>
      <c r="E1162" s="247">
        <v>0</v>
      </c>
      <c r="F1162" s="247">
        <v>0</v>
      </c>
      <c r="G1162" s="247">
        <v>1834266.05</v>
      </c>
      <c r="H1162" s="247">
        <v>0</v>
      </c>
      <c r="I1162" s="247">
        <v>0</v>
      </c>
      <c r="J1162" s="249">
        <v>0</v>
      </c>
      <c r="K1162" s="247">
        <v>0</v>
      </c>
      <c r="L1162" s="247">
        <v>0</v>
      </c>
      <c r="M1162" s="247">
        <v>0</v>
      </c>
      <c r="N1162" s="247">
        <v>0</v>
      </c>
      <c r="O1162" s="247">
        <v>0</v>
      </c>
      <c r="P1162" s="247">
        <v>0</v>
      </c>
      <c r="Q1162" s="247">
        <v>0</v>
      </c>
      <c r="R1162" s="247">
        <v>0</v>
      </c>
      <c r="S1162" s="247">
        <v>0</v>
      </c>
      <c r="T1162" s="247">
        <v>0</v>
      </c>
      <c r="U1162" s="250"/>
      <c r="V1162" s="250"/>
      <c r="W1162" s="250"/>
      <c r="X1162" s="250"/>
      <c r="Y1162" s="250"/>
      <c r="Z1162" s="250"/>
      <c r="AA1162" s="250"/>
      <c r="AB1162" s="250"/>
      <c r="AC1162" s="250"/>
      <c r="AD1162" s="250"/>
      <c r="AE1162" s="250"/>
      <c r="AF1162" s="250"/>
      <c r="AG1162" s="250"/>
      <c r="AH1162" s="250"/>
      <c r="AI1162" s="250"/>
      <c r="AJ1162" s="250"/>
      <c r="AK1162" s="250"/>
      <c r="AL1162" s="250"/>
      <c r="AM1162" s="250"/>
      <c r="AN1162" s="250"/>
      <c r="AO1162" s="250"/>
      <c r="AP1162" s="250"/>
      <c r="AQ1162" s="250"/>
    </row>
    <row r="1163" spans="1:43" s="48" customFormat="1" ht="22.5" customHeight="1" x14ac:dyDescent="0.25">
      <c r="A1163" s="245">
        <v>75</v>
      </c>
      <c r="B1163" s="246" t="s">
        <v>1031</v>
      </c>
      <c r="C1163" s="247">
        <f t="shared" si="246"/>
        <v>560653</v>
      </c>
      <c r="D1163" s="247">
        <f t="shared" si="247"/>
        <v>560653</v>
      </c>
      <c r="E1163" s="247">
        <v>0</v>
      </c>
      <c r="F1163" s="247">
        <v>186884.34</v>
      </c>
      <c r="G1163" s="247">
        <v>186884.33</v>
      </c>
      <c r="H1163" s="247">
        <v>186884.33</v>
      </c>
      <c r="I1163" s="247">
        <v>0</v>
      </c>
      <c r="J1163" s="249">
        <v>0</v>
      </c>
      <c r="K1163" s="247">
        <v>0</v>
      </c>
      <c r="L1163" s="247">
        <v>0</v>
      </c>
      <c r="M1163" s="247">
        <v>0</v>
      </c>
      <c r="N1163" s="247">
        <v>0</v>
      </c>
      <c r="O1163" s="247">
        <v>0</v>
      </c>
      <c r="P1163" s="247">
        <v>0</v>
      </c>
      <c r="Q1163" s="247">
        <v>0</v>
      </c>
      <c r="R1163" s="247">
        <v>0</v>
      </c>
      <c r="S1163" s="247">
        <v>0</v>
      </c>
      <c r="T1163" s="247">
        <v>0</v>
      </c>
      <c r="U1163" s="250"/>
      <c r="V1163" s="250"/>
      <c r="W1163" s="250"/>
      <c r="X1163" s="250"/>
      <c r="Y1163" s="250"/>
      <c r="Z1163" s="250"/>
      <c r="AA1163" s="250"/>
      <c r="AB1163" s="250"/>
      <c r="AC1163" s="250"/>
      <c r="AD1163" s="250"/>
      <c r="AE1163" s="250"/>
      <c r="AF1163" s="250"/>
      <c r="AG1163" s="250"/>
      <c r="AH1163" s="250"/>
      <c r="AI1163" s="250"/>
      <c r="AJ1163" s="250"/>
      <c r="AK1163" s="250"/>
      <c r="AL1163" s="250"/>
      <c r="AM1163" s="250"/>
      <c r="AN1163" s="250"/>
      <c r="AO1163" s="250"/>
      <c r="AP1163" s="250"/>
      <c r="AQ1163" s="250"/>
    </row>
    <row r="1164" spans="1:43" s="48" customFormat="1" ht="22.5" customHeight="1" x14ac:dyDescent="0.25">
      <c r="A1164" s="245">
        <v>76</v>
      </c>
      <c r="B1164" s="246" t="s">
        <v>206</v>
      </c>
      <c r="C1164" s="247">
        <f t="shared" si="246"/>
        <v>1900000</v>
      </c>
      <c r="D1164" s="247">
        <f t="shared" si="247"/>
        <v>1900000</v>
      </c>
      <c r="E1164" s="247">
        <v>0</v>
      </c>
      <c r="F1164" s="247">
        <v>1900000</v>
      </c>
      <c r="G1164" s="247">
        <v>0</v>
      </c>
      <c r="H1164" s="247">
        <v>0</v>
      </c>
      <c r="I1164" s="247">
        <v>0</v>
      </c>
      <c r="J1164" s="249">
        <v>0</v>
      </c>
      <c r="K1164" s="247">
        <v>0</v>
      </c>
      <c r="L1164" s="247">
        <v>0</v>
      </c>
      <c r="M1164" s="247">
        <v>0</v>
      </c>
      <c r="N1164" s="247">
        <v>0</v>
      </c>
      <c r="O1164" s="247">
        <v>0</v>
      </c>
      <c r="P1164" s="247">
        <v>0</v>
      </c>
      <c r="Q1164" s="247">
        <v>0</v>
      </c>
      <c r="R1164" s="247">
        <v>0</v>
      </c>
      <c r="S1164" s="247">
        <v>0</v>
      </c>
      <c r="T1164" s="247">
        <v>0</v>
      </c>
      <c r="U1164" s="250"/>
      <c r="V1164" s="250"/>
      <c r="W1164" s="250"/>
      <c r="X1164" s="250"/>
      <c r="Y1164" s="250"/>
      <c r="Z1164" s="250"/>
      <c r="AA1164" s="250"/>
      <c r="AB1164" s="250"/>
      <c r="AC1164" s="250"/>
      <c r="AD1164" s="250"/>
      <c r="AE1164" s="250"/>
      <c r="AF1164" s="250"/>
      <c r="AG1164" s="250"/>
      <c r="AH1164" s="250"/>
      <c r="AI1164" s="250"/>
      <c r="AJ1164" s="250"/>
      <c r="AK1164" s="250"/>
      <c r="AL1164" s="250"/>
      <c r="AM1164" s="250"/>
      <c r="AN1164" s="250"/>
      <c r="AO1164" s="250"/>
      <c r="AP1164" s="250"/>
      <c r="AQ1164" s="250"/>
    </row>
    <row r="1165" spans="1:43" s="48" customFormat="1" ht="22.5" customHeight="1" x14ac:dyDescent="0.25">
      <c r="A1165" s="245">
        <v>77</v>
      </c>
      <c r="B1165" s="246" t="s">
        <v>210</v>
      </c>
      <c r="C1165" s="247">
        <f t="shared" si="246"/>
        <v>1682083.02</v>
      </c>
      <c r="D1165" s="247">
        <f t="shared" si="247"/>
        <v>652566</v>
      </c>
      <c r="E1165" s="247">
        <v>0</v>
      </c>
      <c r="F1165" s="247">
        <v>0</v>
      </c>
      <c r="G1165" s="247">
        <v>326238</v>
      </c>
      <c r="H1165" s="247">
        <v>326328</v>
      </c>
      <c r="I1165" s="247">
        <v>0</v>
      </c>
      <c r="J1165" s="249">
        <v>1</v>
      </c>
      <c r="K1165" s="247">
        <v>118685.92</v>
      </c>
      <c r="L1165" s="247">
        <v>910831.1</v>
      </c>
      <c r="M1165" s="247">
        <v>0</v>
      </c>
      <c r="N1165" s="247">
        <v>0</v>
      </c>
      <c r="O1165" s="247">
        <v>0</v>
      </c>
      <c r="P1165" s="247">
        <v>0</v>
      </c>
      <c r="Q1165" s="247">
        <v>0</v>
      </c>
      <c r="R1165" s="247">
        <v>0</v>
      </c>
      <c r="S1165" s="247">
        <v>0</v>
      </c>
      <c r="T1165" s="247">
        <v>0</v>
      </c>
      <c r="U1165" s="250"/>
      <c r="V1165" s="250"/>
      <c r="W1165" s="250"/>
      <c r="X1165" s="250"/>
      <c r="Y1165" s="250"/>
      <c r="Z1165" s="250"/>
      <c r="AA1165" s="250"/>
      <c r="AB1165" s="250"/>
      <c r="AC1165" s="250"/>
      <c r="AD1165" s="250"/>
      <c r="AE1165" s="250"/>
      <c r="AF1165" s="250"/>
      <c r="AG1165" s="250"/>
      <c r="AH1165" s="250"/>
      <c r="AI1165" s="250"/>
      <c r="AJ1165" s="250"/>
      <c r="AK1165" s="250"/>
      <c r="AL1165" s="250"/>
      <c r="AM1165" s="250"/>
      <c r="AN1165" s="250"/>
      <c r="AO1165" s="250"/>
      <c r="AP1165" s="250"/>
      <c r="AQ1165" s="250"/>
    </row>
    <row r="1166" spans="1:43" s="48" customFormat="1" ht="22.5" customHeight="1" x14ac:dyDescent="0.25">
      <c r="A1166" s="245">
        <v>78</v>
      </c>
      <c r="B1166" s="246" t="s">
        <v>220</v>
      </c>
      <c r="C1166" s="247">
        <f t="shared" si="246"/>
        <v>50422.8</v>
      </c>
      <c r="D1166" s="247">
        <f t="shared" si="247"/>
        <v>0</v>
      </c>
      <c r="E1166" s="247">
        <v>0</v>
      </c>
      <c r="F1166" s="247">
        <v>0</v>
      </c>
      <c r="G1166" s="247">
        <v>0</v>
      </c>
      <c r="H1166" s="247">
        <v>0</v>
      </c>
      <c r="I1166" s="247">
        <v>0</v>
      </c>
      <c r="J1166" s="249">
        <v>0</v>
      </c>
      <c r="K1166" s="247">
        <v>0</v>
      </c>
      <c r="L1166" s="247">
        <v>0</v>
      </c>
      <c r="M1166" s="247">
        <v>0</v>
      </c>
      <c r="N1166" s="247">
        <v>0</v>
      </c>
      <c r="O1166" s="247">
        <v>0</v>
      </c>
      <c r="P1166" s="247">
        <v>0</v>
      </c>
      <c r="Q1166" s="247">
        <v>0</v>
      </c>
      <c r="R1166" s="247">
        <v>0</v>
      </c>
      <c r="S1166" s="247">
        <v>50422.8</v>
      </c>
      <c r="T1166" s="247">
        <v>0</v>
      </c>
      <c r="U1166" s="250"/>
      <c r="V1166" s="250"/>
      <c r="W1166" s="250"/>
      <c r="X1166" s="250"/>
      <c r="Y1166" s="250"/>
      <c r="Z1166" s="250"/>
      <c r="AA1166" s="250"/>
      <c r="AB1166" s="250"/>
      <c r="AC1166" s="250"/>
      <c r="AD1166" s="250"/>
      <c r="AE1166" s="250"/>
      <c r="AF1166" s="250"/>
      <c r="AG1166" s="250"/>
      <c r="AH1166" s="250"/>
      <c r="AI1166" s="250"/>
      <c r="AJ1166" s="250"/>
      <c r="AK1166" s="250"/>
      <c r="AL1166" s="250"/>
      <c r="AM1166" s="250"/>
      <c r="AN1166" s="250"/>
      <c r="AO1166" s="250"/>
      <c r="AP1166" s="250"/>
      <c r="AQ1166" s="250"/>
    </row>
    <row r="1167" spans="1:43" s="48" customFormat="1" ht="22.5" customHeight="1" x14ac:dyDescent="0.25">
      <c r="A1167" s="245">
        <v>79</v>
      </c>
      <c r="B1167" s="246" t="s">
        <v>220</v>
      </c>
      <c r="C1167" s="247">
        <f t="shared" si="246"/>
        <v>-1449457.71</v>
      </c>
      <c r="D1167" s="247">
        <f t="shared" si="247"/>
        <v>0</v>
      </c>
      <c r="E1167" s="247">
        <v>0</v>
      </c>
      <c r="F1167" s="247">
        <v>0</v>
      </c>
      <c r="G1167" s="247">
        <v>0</v>
      </c>
      <c r="H1167" s="247">
        <v>0</v>
      </c>
      <c r="I1167" s="247">
        <v>0</v>
      </c>
      <c r="J1167" s="249">
        <v>0</v>
      </c>
      <c r="K1167" s="247">
        <v>0</v>
      </c>
      <c r="L1167" s="247">
        <v>0</v>
      </c>
      <c r="M1167" s="247">
        <v>0</v>
      </c>
      <c r="N1167" s="247">
        <v>0</v>
      </c>
      <c r="O1167" s="247">
        <v>0</v>
      </c>
      <c r="P1167" s="247">
        <v>0</v>
      </c>
      <c r="Q1167" s="247">
        <v>0</v>
      </c>
      <c r="R1167" s="247">
        <v>0</v>
      </c>
      <c r="S1167" s="247">
        <v>-1449457.71</v>
      </c>
      <c r="T1167" s="247">
        <v>0</v>
      </c>
      <c r="U1167" s="250"/>
      <c r="V1167" s="250"/>
      <c r="W1167" s="250"/>
      <c r="X1167" s="250"/>
      <c r="Y1167" s="250"/>
      <c r="Z1167" s="250"/>
      <c r="AA1167" s="250"/>
      <c r="AB1167" s="250"/>
      <c r="AC1167" s="250"/>
      <c r="AD1167" s="250"/>
      <c r="AE1167" s="250"/>
      <c r="AF1167" s="250"/>
      <c r="AG1167" s="250"/>
      <c r="AH1167" s="250"/>
      <c r="AI1167" s="250"/>
      <c r="AJ1167" s="250"/>
      <c r="AK1167" s="250"/>
      <c r="AL1167" s="250"/>
      <c r="AM1167" s="250"/>
      <c r="AN1167" s="250"/>
      <c r="AO1167" s="250"/>
      <c r="AP1167" s="250"/>
      <c r="AQ1167" s="250"/>
    </row>
    <row r="1168" spans="1:43" s="48" customFormat="1" ht="21.75" customHeight="1" x14ac:dyDescent="0.25">
      <c r="A1168" s="245">
        <v>80</v>
      </c>
      <c r="B1168" s="246" t="s">
        <v>1032</v>
      </c>
      <c r="C1168" s="247">
        <f t="shared" si="246"/>
        <v>1777660.87</v>
      </c>
      <c r="D1168" s="247">
        <f t="shared" si="247"/>
        <v>0</v>
      </c>
      <c r="E1168" s="247">
        <v>0</v>
      </c>
      <c r="F1168" s="247">
        <v>0</v>
      </c>
      <c r="G1168" s="247">
        <v>0</v>
      </c>
      <c r="H1168" s="247">
        <v>0</v>
      </c>
      <c r="I1168" s="247">
        <v>0</v>
      </c>
      <c r="J1168" s="249">
        <v>0</v>
      </c>
      <c r="K1168" s="247">
        <v>0</v>
      </c>
      <c r="L1168" s="247">
        <v>1309158.8700000001</v>
      </c>
      <c r="M1168" s="247">
        <v>0</v>
      </c>
      <c r="N1168" s="247">
        <v>468502</v>
      </c>
      <c r="O1168" s="247">
        <v>0</v>
      </c>
      <c r="P1168" s="247">
        <v>0</v>
      </c>
      <c r="Q1168" s="247">
        <v>0</v>
      </c>
      <c r="R1168" s="247">
        <v>0</v>
      </c>
      <c r="S1168" s="247">
        <v>0</v>
      </c>
      <c r="T1168" s="247">
        <v>0</v>
      </c>
      <c r="U1168" s="250"/>
      <c r="V1168" s="250"/>
      <c r="W1168" s="250"/>
      <c r="X1168" s="250"/>
      <c r="Y1168" s="250"/>
      <c r="Z1168" s="250"/>
      <c r="AA1168" s="250"/>
      <c r="AB1168" s="250"/>
      <c r="AC1168" s="250"/>
      <c r="AD1168" s="250"/>
      <c r="AE1168" s="250"/>
      <c r="AF1168" s="250"/>
      <c r="AG1168" s="250"/>
      <c r="AH1168" s="250"/>
      <c r="AI1168" s="250"/>
      <c r="AJ1168" s="250"/>
      <c r="AK1168" s="250"/>
      <c r="AL1168" s="250"/>
      <c r="AM1168" s="250"/>
      <c r="AN1168" s="250"/>
      <c r="AO1168" s="250"/>
      <c r="AP1168" s="250"/>
      <c r="AQ1168" s="250"/>
    </row>
    <row r="1169" spans="1:186" s="48" customFormat="1" ht="21.75" customHeight="1" x14ac:dyDescent="0.25">
      <c r="A1169" s="245">
        <v>81</v>
      </c>
      <c r="B1169" s="246" t="s">
        <v>883</v>
      </c>
      <c r="C1169" s="247">
        <f t="shared" si="246"/>
        <v>706255</v>
      </c>
      <c r="D1169" s="247">
        <f t="shared" si="247"/>
        <v>0</v>
      </c>
      <c r="E1169" s="247">
        <v>0</v>
      </c>
      <c r="F1169" s="247">
        <v>0</v>
      </c>
      <c r="G1169" s="247">
        <v>0</v>
      </c>
      <c r="H1169" s="247">
        <v>0</v>
      </c>
      <c r="I1169" s="247">
        <v>0</v>
      </c>
      <c r="J1169" s="249">
        <v>3</v>
      </c>
      <c r="K1169" s="247">
        <v>706255</v>
      </c>
      <c r="L1169" s="247">
        <v>0</v>
      </c>
      <c r="M1169" s="247">
        <v>0</v>
      </c>
      <c r="N1169" s="247">
        <v>0</v>
      </c>
      <c r="O1169" s="247">
        <v>0</v>
      </c>
      <c r="P1169" s="247">
        <v>0</v>
      </c>
      <c r="Q1169" s="247">
        <v>0</v>
      </c>
      <c r="R1169" s="247">
        <v>0</v>
      </c>
      <c r="S1169" s="247">
        <v>0</v>
      </c>
      <c r="T1169" s="247">
        <v>0</v>
      </c>
      <c r="U1169" s="250"/>
      <c r="V1169" s="250"/>
      <c r="W1169" s="250"/>
      <c r="X1169" s="250"/>
      <c r="Y1169" s="250"/>
      <c r="Z1169" s="250"/>
      <c r="AA1169" s="250"/>
      <c r="AB1169" s="250"/>
      <c r="AC1169" s="250"/>
      <c r="AD1169" s="250"/>
      <c r="AE1169" s="250"/>
      <c r="AF1169" s="250"/>
      <c r="AG1169" s="250"/>
      <c r="AH1169" s="250"/>
      <c r="AI1169" s="250"/>
      <c r="AJ1169" s="250"/>
      <c r="AK1169" s="250"/>
      <c r="AL1169" s="250"/>
      <c r="AM1169" s="250"/>
      <c r="AN1169" s="250"/>
      <c r="AO1169" s="250"/>
      <c r="AP1169" s="250"/>
      <c r="AQ1169" s="250"/>
    </row>
    <row r="1170" spans="1:186" s="48" customFormat="1" ht="22.5" customHeight="1" x14ac:dyDescent="0.25">
      <c r="A1170" s="245">
        <v>82</v>
      </c>
      <c r="B1170" s="246" t="s">
        <v>228</v>
      </c>
      <c r="C1170" s="247">
        <f t="shared" si="246"/>
        <v>-208172</v>
      </c>
      <c r="D1170" s="247">
        <f t="shared" si="247"/>
        <v>-208172</v>
      </c>
      <c r="E1170" s="247">
        <v>0</v>
      </c>
      <c r="F1170" s="247">
        <v>0</v>
      </c>
      <c r="G1170" s="247">
        <v>0</v>
      </c>
      <c r="H1170" s="247">
        <v>0</v>
      </c>
      <c r="I1170" s="247">
        <v>-208172</v>
      </c>
      <c r="J1170" s="249">
        <v>0</v>
      </c>
      <c r="K1170" s="247">
        <v>0</v>
      </c>
      <c r="L1170" s="247">
        <v>0</v>
      </c>
      <c r="M1170" s="247">
        <v>0</v>
      </c>
      <c r="N1170" s="247">
        <v>0</v>
      </c>
      <c r="O1170" s="247">
        <v>0</v>
      </c>
      <c r="P1170" s="247">
        <v>0</v>
      </c>
      <c r="Q1170" s="247">
        <v>0</v>
      </c>
      <c r="R1170" s="247">
        <v>0</v>
      </c>
      <c r="S1170" s="247">
        <v>0</v>
      </c>
      <c r="T1170" s="247">
        <v>0</v>
      </c>
      <c r="U1170" s="250"/>
      <c r="V1170" s="250"/>
      <c r="W1170" s="250"/>
      <c r="X1170" s="250"/>
      <c r="Y1170" s="250"/>
      <c r="Z1170" s="250"/>
      <c r="AA1170" s="250"/>
      <c r="AB1170" s="250"/>
      <c r="AC1170" s="250"/>
      <c r="AD1170" s="250"/>
      <c r="AE1170" s="250"/>
      <c r="AF1170" s="250"/>
      <c r="AG1170" s="250"/>
      <c r="AH1170" s="250"/>
      <c r="AI1170" s="250"/>
      <c r="AJ1170" s="250"/>
      <c r="AK1170" s="250"/>
      <c r="AL1170" s="250"/>
      <c r="AM1170" s="250"/>
      <c r="AN1170" s="250"/>
      <c r="AO1170" s="250"/>
      <c r="AP1170" s="250"/>
      <c r="AQ1170" s="250"/>
    </row>
    <row r="1171" spans="1:186" s="48" customFormat="1" ht="22.5" customHeight="1" x14ac:dyDescent="0.25">
      <c r="A1171" s="245">
        <v>83</v>
      </c>
      <c r="B1171" s="246" t="s">
        <v>229</v>
      </c>
      <c r="C1171" s="247">
        <f t="shared" si="246"/>
        <v>606807</v>
      </c>
      <c r="D1171" s="247">
        <f t="shared" si="247"/>
        <v>606807</v>
      </c>
      <c r="E1171" s="247">
        <v>0</v>
      </c>
      <c r="F1171" s="247">
        <v>606807</v>
      </c>
      <c r="G1171" s="247">
        <v>0</v>
      </c>
      <c r="H1171" s="247">
        <v>0</v>
      </c>
      <c r="I1171" s="247">
        <v>0</v>
      </c>
      <c r="J1171" s="249">
        <v>0</v>
      </c>
      <c r="K1171" s="247">
        <v>0</v>
      </c>
      <c r="L1171" s="247">
        <v>0</v>
      </c>
      <c r="M1171" s="247">
        <v>0</v>
      </c>
      <c r="N1171" s="247">
        <v>0</v>
      </c>
      <c r="O1171" s="247">
        <v>0</v>
      </c>
      <c r="P1171" s="247">
        <v>0</v>
      </c>
      <c r="Q1171" s="247">
        <v>0</v>
      </c>
      <c r="R1171" s="247">
        <v>0</v>
      </c>
      <c r="S1171" s="247">
        <v>0</v>
      </c>
      <c r="T1171" s="247">
        <v>0</v>
      </c>
      <c r="U1171" s="250"/>
      <c r="V1171" s="250"/>
      <c r="W1171" s="250"/>
      <c r="X1171" s="250"/>
      <c r="Y1171" s="250"/>
      <c r="Z1171" s="250"/>
      <c r="AA1171" s="250"/>
      <c r="AB1171" s="250"/>
      <c r="AC1171" s="250"/>
      <c r="AD1171" s="250"/>
      <c r="AE1171" s="250"/>
      <c r="AF1171" s="250"/>
      <c r="AG1171" s="250"/>
      <c r="AH1171" s="250"/>
      <c r="AI1171" s="250"/>
      <c r="AJ1171" s="250"/>
      <c r="AK1171" s="250"/>
      <c r="AL1171" s="250"/>
      <c r="AM1171" s="250"/>
      <c r="AN1171" s="250"/>
      <c r="AO1171" s="250"/>
      <c r="AP1171" s="250"/>
      <c r="AQ1171" s="250"/>
    </row>
    <row r="1172" spans="1:186" s="48" customFormat="1" ht="22.5" customHeight="1" x14ac:dyDescent="0.25">
      <c r="A1172" s="245">
        <v>84</v>
      </c>
      <c r="B1172" s="246" t="s">
        <v>1034</v>
      </c>
      <c r="C1172" s="247">
        <f t="shared" si="246"/>
        <v>1735510</v>
      </c>
      <c r="D1172" s="247">
        <f t="shared" si="247"/>
        <v>1735510</v>
      </c>
      <c r="E1172" s="247">
        <v>1735510</v>
      </c>
      <c r="F1172" s="247">
        <v>0</v>
      </c>
      <c r="G1172" s="247">
        <v>0</v>
      </c>
      <c r="H1172" s="247">
        <v>0</v>
      </c>
      <c r="I1172" s="247">
        <v>0</v>
      </c>
      <c r="J1172" s="249">
        <v>0</v>
      </c>
      <c r="K1172" s="247">
        <v>0</v>
      </c>
      <c r="L1172" s="247">
        <v>0</v>
      </c>
      <c r="M1172" s="247">
        <v>0</v>
      </c>
      <c r="N1172" s="247">
        <v>0</v>
      </c>
      <c r="O1172" s="247">
        <v>0</v>
      </c>
      <c r="P1172" s="247">
        <v>0</v>
      </c>
      <c r="Q1172" s="247">
        <v>0</v>
      </c>
      <c r="R1172" s="247">
        <v>0</v>
      </c>
      <c r="S1172" s="247">
        <v>0</v>
      </c>
      <c r="T1172" s="247">
        <v>0</v>
      </c>
      <c r="U1172" s="250"/>
      <c r="V1172" s="250"/>
      <c r="W1172" s="250"/>
      <c r="X1172" s="250"/>
      <c r="Y1172" s="250"/>
      <c r="Z1172" s="250"/>
      <c r="AA1172" s="250"/>
      <c r="AB1172" s="250"/>
      <c r="AC1172" s="250"/>
      <c r="AD1172" s="250"/>
      <c r="AE1172" s="250"/>
      <c r="AF1172" s="250"/>
      <c r="AG1172" s="250"/>
      <c r="AH1172" s="250"/>
      <c r="AI1172" s="250"/>
      <c r="AJ1172" s="250"/>
      <c r="AK1172" s="250"/>
      <c r="AL1172" s="250"/>
      <c r="AM1172" s="250"/>
      <c r="AN1172" s="250"/>
      <c r="AO1172" s="250"/>
      <c r="AP1172" s="250"/>
      <c r="AQ1172" s="250"/>
    </row>
    <row r="1173" spans="1:186" s="48" customFormat="1" ht="22.5" customHeight="1" x14ac:dyDescent="0.25">
      <c r="A1173" s="245">
        <v>85</v>
      </c>
      <c r="B1173" s="246" t="s">
        <v>1392</v>
      </c>
      <c r="C1173" s="247">
        <f t="shared" si="246"/>
        <v>3434789.83</v>
      </c>
      <c r="D1173" s="247">
        <f t="shared" si="247"/>
        <v>1060490.83</v>
      </c>
      <c r="E1173" s="247">
        <v>0</v>
      </c>
      <c r="F1173" s="247">
        <v>112828.83</v>
      </c>
      <c r="G1173" s="247">
        <f>511013+436649</f>
        <v>947662</v>
      </c>
      <c r="H1173" s="247">
        <v>0</v>
      </c>
      <c r="I1173" s="247">
        <v>0</v>
      </c>
      <c r="J1173" s="249">
        <v>1</v>
      </c>
      <c r="K1173" s="247">
        <v>1858299</v>
      </c>
      <c r="L1173" s="247">
        <v>0</v>
      </c>
      <c r="M1173" s="247">
        <v>0</v>
      </c>
      <c r="N1173" s="247">
        <v>246000</v>
      </c>
      <c r="O1173" s="247">
        <v>0</v>
      </c>
      <c r="P1173" s="247">
        <v>270000</v>
      </c>
      <c r="Q1173" s="247">
        <v>0</v>
      </c>
      <c r="R1173" s="247">
        <v>0</v>
      </c>
      <c r="S1173" s="247">
        <v>0</v>
      </c>
      <c r="T1173" s="247">
        <v>0</v>
      </c>
      <c r="U1173" s="250"/>
      <c r="V1173" s="250"/>
      <c r="W1173" s="250"/>
      <c r="X1173" s="250"/>
      <c r="Y1173" s="250"/>
      <c r="Z1173" s="250"/>
      <c r="AA1173" s="250"/>
      <c r="AB1173" s="250"/>
      <c r="AC1173" s="250"/>
      <c r="AD1173" s="250"/>
      <c r="AE1173" s="250"/>
      <c r="AF1173" s="250"/>
      <c r="AG1173" s="250"/>
      <c r="AH1173" s="250"/>
      <c r="AI1173" s="250"/>
      <c r="AJ1173" s="250"/>
      <c r="AK1173" s="250"/>
      <c r="AL1173" s="250"/>
      <c r="AM1173" s="250"/>
      <c r="AN1173" s="250"/>
      <c r="AO1173" s="250"/>
      <c r="AP1173" s="250"/>
      <c r="AQ1173" s="250"/>
    </row>
    <row r="1174" spans="1:186" s="48" customFormat="1" ht="22.5" customHeight="1" x14ac:dyDescent="0.25">
      <c r="A1174" s="245">
        <v>86</v>
      </c>
      <c r="B1174" s="246" t="s">
        <v>1036</v>
      </c>
      <c r="C1174" s="247">
        <f t="shared" si="246"/>
        <v>150078</v>
      </c>
      <c r="D1174" s="247">
        <f t="shared" si="247"/>
        <v>150078</v>
      </c>
      <c r="E1174" s="247">
        <v>150078</v>
      </c>
      <c r="F1174" s="247">
        <v>0</v>
      </c>
      <c r="G1174" s="247">
        <v>0</v>
      </c>
      <c r="H1174" s="247">
        <v>0</v>
      </c>
      <c r="I1174" s="247">
        <v>0</v>
      </c>
      <c r="J1174" s="249">
        <v>0</v>
      </c>
      <c r="K1174" s="247">
        <v>0</v>
      </c>
      <c r="L1174" s="247">
        <v>0</v>
      </c>
      <c r="M1174" s="247">
        <v>0</v>
      </c>
      <c r="N1174" s="247">
        <v>0</v>
      </c>
      <c r="O1174" s="247">
        <v>0</v>
      </c>
      <c r="P1174" s="247">
        <v>0</v>
      </c>
      <c r="Q1174" s="247">
        <v>0</v>
      </c>
      <c r="R1174" s="247">
        <v>0</v>
      </c>
      <c r="S1174" s="247">
        <v>0</v>
      </c>
      <c r="T1174" s="247">
        <v>0</v>
      </c>
      <c r="U1174" s="250"/>
      <c r="V1174" s="250"/>
      <c r="W1174" s="250"/>
      <c r="X1174" s="250"/>
      <c r="Y1174" s="250"/>
      <c r="Z1174" s="250"/>
      <c r="AA1174" s="250"/>
      <c r="AB1174" s="250"/>
      <c r="AC1174" s="250"/>
      <c r="AD1174" s="250"/>
      <c r="AE1174" s="250"/>
      <c r="AF1174" s="250"/>
      <c r="AG1174" s="250"/>
      <c r="AH1174" s="250"/>
      <c r="AI1174" s="250"/>
      <c r="AJ1174" s="250"/>
      <c r="AK1174" s="250"/>
      <c r="AL1174" s="250"/>
      <c r="AM1174" s="250"/>
      <c r="AN1174" s="250"/>
      <c r="AO1174" s="250"/>
      <c r="AP1174" s="250"/>
      <c r="AQ1174" s="250"/>
    </row>
    <row r="1175" spans="1:186" s="48" customFormat="1" ht="22.5" customHeight="1" x14ac:dyDescent="0.25">
      <c r="A1175" s="245">
        <v>87</v>
      </c>
      <c r="B1175" s="246" t="s">
        <v>885</v>
      </c>
      <c r="C1175" s="247">
        <f t="shared" si="246"/>
        <v>1095291</v>
      </c>
      <c r="D1175" s="247">
        <f t="shared" si="247"/>
        <v>1095291</v>
      </c>
      <c r="E1175" s="247">
        <v>669569</v>
      </c>
      <c r="F1175" s="247">
        <v>0</v>
      </c>
      <c r="G1175" s="247">
        <v>425722</v>
      </c>
      <c r="H1175" s="247">
        <v>0</v>
      </c>
      <c r="I1175" s="247">
        <v>0</v>
      </c>
      <c r="J1175" s="249">
        <v>0</v>
      </c>
      <c r="K1175" s="247">
        <v>0</v>
      </c>
      <c r="L1175" s="247">
        <v>0</v>
      </c>
      <c r="M1175" s="247">
        <v>0</v>
      </c>
      <c r="N1175" s="247">
        <v>0</v>
      </c>
      <c r="O1175" s="247">
        <v>0</v>
      </c>
      <c r="P1175" s="247">
        <v>0</v>
      </c>
      <c r="Q1175" s="247">
        <v>0</v>
      </c>
      <c r="R1175" s="247">
        <v>0</v>
      </c>
      <c r="S1175" s="247">
        <v>0</v>
      </c>
      <c r="T1175" s="247">
        <v>0</v>
      </c>
      <c r="U1175" s="250"/>
      <c r="V1175" s="250"/>
      <c r="W1175" s="250"/>
      <c r="X1175" s="250"/>
      <c r="Y1175" s="250"/>
      <c r="Z1175" s="250"/>
      <c r="AA1175" s="250"/>
      <c r="AB1175" s="250"/>
      <c r="AC1175" s="250"/>
      <c r="AD1175" s="250"/>
      <c r="AE1175" s="250"/>
      <c r="AF1175" s="250"/>
      <c r="AG1175" s="250"/>
      <c r="AH1175" s="250"/>
      <c r="AI1175" s="250"/>
      <c r="AJ1175" s="250"/>
      <c r="AK1175" s="250"/>
      <c r="AL1175" s="250"/>
      <c r="AM1175" s="250"/>
      <c r="AN1175" s="250"/>
      <c r="AO1175" s="250"/>
      <c r="AP1175" s="250"/>
      <c r="AQ1175" s="250"/>
    </row>
    <row r="1176" spans="1:186" s="48" customFormat="1" ht="22.5" customHeight="1" x14ac:dyDescent="0.25">
      <c r="A1176" s="245">
        <v>88</v>
      </c>
      <c r="B1176" s="246" t="s">
        <v>1039</v>
      </c>
      <c r="C1176" s="247">
        <f t="shared" si="246"/>
        <v>819190.76</v>
      </c>
      <c r="D1176" s="247">
        <f t="shared" si="247"/>
        <v>0</v>
      </c>
      <c r="E1176" s="247">
        <v>0</v>
      </c>
      <c r="F1176" s="247">
        <v>0</v>
      </c>
      <c r="G1176" s="247">
        <v>0</v>
      </c>
      <c r="H1176" s="247">
        <v>0</v>
      </c>
      <c r="I1176" s="247">
        <v>0</v>
      </c>
      <c r="J1176" s="249">
        <v>0</v>
      </c>
      <c r="K1176" s="247">
        <v>0</v>
      </c>
      <c r="L1176" s="247">
        <v>0</v>
      </c>
      <c r="M1176" s="247">
        <v>0</v>
      </c>
      <c r="N1176" s="247">
        <v>819190.76</v>
      </c>
      <c r="O1176" s="247">
        <v>0</v>
      </c>
      <c r="P1176" s="247">
        <v>0</v>
      </c>
      <c r="Q1176" s="247">
        <v>0</v>
      </c>
      <c r="R1176" s="247">
        <v>0</v>
      </c>
      <c r="S1176" s="247">
        <v>0</v>
      </c>
      <c r="T1176" s="247">
        <v>0</v>
      </c>
      <c r="U1176" s="250"/>
      <c r="V1176" s="250"/>
      <c r="W1176" s="250"/>
      <c r="X1176" s="250"/>
      <c r="Y1176" s="250"/>
      <c r="Z1176" s="250"/>
      <c r="AA1176" s="250"/>
      <c r="AB1176" s="250"/>
      <c r="AC1176" s="250"/>
      <c r="AD1176" s="250"/>
      <c r="AE1176" s="250"/>
      <c r="AF1176" s="250"/>
      <c r="AG1176" s="250"/>
      <c r="AH1176" s="250"/>
      <c r="AI1176" s="250"/>
      <c r="AJ1176" s="250"/>
      <c r="AK1176" s="250"/>
      <c r="AL1176" s="250"/>
      <c r="AM1176" s="250"/>
      <c r="AN1176" s="250"/>
      <c r="AO1176" s="250"/>
      <c r="AP1176" s="250"/>
      <c r="AQ1176" s="250"/>
    </row>
    <row r="1177" spans="1:186" s="40" customFormat="1" ht="21" customHeight="1" x14ac:dyDescent="0.25">
      <c r="A1177" s="345" t="s">
        <v>1393</v>
      </c>
      <c r="B1177" s="345"/>
      <c r="C1177" s="262">
        <f t="shared" ref="C1177:T1177" si="248">SUM(C1178:C1180)</f>
        <v>481788.5</v>
      </c>
      <c r="D1177" s="262">
        <f t="shared" si="248"/>
        <v>481788.5</v>
      </c>
      <c r="E1177" s="262">
        <f t="shared" si="248"/>
        <v>0</v>
      </c>
      <c r="F1177" s="262">
        <f t="shared" si="248"/>
        <v>1178990.71</v>
      </c>
      <c r="G1177" s="262">
        <f t="shared" si="248"/>
        <v>-789360.71</v>
      </c>
      <c r="H1177" s="262">
        <f t="shared" si="248"/>
        <v>0</v>
      </c>
      <c r="I1177" s="262">
        <f t="shared" si="248"/>
        <v>92158.5</v>
      </c>
      <c r="J1177" s="263">
        <f t="shared" si="248"/>
        <v>0</v>
      </c>
      <c r="K1177" s="262">
        <f t="shared" si="248"/>
        <v>0</v>
      </c>
      <c r="L1177" s="262">
        <f t="shared" si="248"/>
        <v>0</v>
      </c>
      <c r="M1177" s="262">
        <f t="shared" si="248"/>
        <v>0</v>
      </c>
      <c r="N1177" s="262">
        <f t="shared" si="248"/>
        <v>0</v>
      </c>
      <c r="O1177" s="262">
        <f t="shared" si="248"/>
        <v>0</v>
      </c>
      <c r="P1177" s="262">
        <f t="shared" si="248"/>
        <v>0</v>
      </c>
      <c r="Q1177" s="262">
        <f t="shared" si="248"/>
        <v>0</v>
      </c>
      <c r="R1177" s="262">
        <f t="shared" si="248"/>
        <v>0</v>
      </c>
      <c r="S1177" s="262">
        <f t="shared" si="248"/>
        <v>0</v>
      </c>
      <c r="T1177" s="262">
        <f t="shared" si="248"/>
        <v>0</v>
      </c>
      <c r="U1177" s="244"/>
      <c r="V1177" s="244"/>
      <c r="W1177" s="244"/>
      <c r="X1177" s="244"/>
      <c r="Y1177" s="244"/>
      <c r="Z1177" s="244"/>
      <c r="AA1177" s="244"/>
      <c r="AB1177" s="244"/>
      <c r="AC1177" s="244"/>
      <c r="AD1177" s="244"/>
      <c r="AE1177" s="244"/>
      <c r="AF1177" s="244"/>
      <c r="AG1177" s="244"/>
      <c r="AH1177" s="244"/>
      <c r="AI1177" s="244"/>
      <c r="AJ1177" s="244"/>
      <c r="AK1177" s="244"/>
      <c r="AL1177" s="244"/>
      <c r="AM1177" s="244"/>
      <c r="AN1177" s="244"/>
      <c r="AO1177" s="244"/>
      <c r="AP1177" s="244"/>
      <c r="AQ1177" s="244"/>
    </row>
    <row r="1178" spans="1:186" s="40" customFormat="1" ht="21" customHeight="1" x14ac:dyDescent="0.25">
      <c r="A1178" s="264">
        <v>1</v>
      </c>
      <c r="B1178" s="265" t="s">
        <v>587</v>
      </c>
      <c r="C1178" s="266">
        <f t="shared" ref="C1178:C1180" si="249">D1178+K1178+L1178+M1178+N1178+O1178+P1178+Q1178+R1178+S1178</f>
        <v>0</v>
      </c>
      <c r="D1178" s="267">
        <f t="shared" ref="D1178:D1180" si="250">SUM(E1178:I1178)</f>
        <v>0</v>
      </c>
      <c r="E1178" s="268">
        <v>0</v>
      </c>
      <c r="F1178" s="268">
        <v>789360.71</v>
      </c>
      <c r="G1178" s="268">
        <v>-789360.71</v>
      </c>
      <c r="H1178" s="268">
        <v>0</v>
      </c>
      <c r="I1178" s="268">
        <v>0</v>
      </c>
      <c r="J1178" s="269">
        <v>0</v>
      </c>
      <c r="K1178" s="268">
        <v>0</v>
      </c>
      <c r="L1178" s="266">
        <v>0</v>
      </c>
      <c r="M1178" s="270">
        <v>0</v>
      </c>
      <c r="N1178" s="268">
        <v>0</v>
      </c>
      <c r="O1178" s="268">
        <v>0</v>
      </c>
      <c r="P1178" s="268">
        <v>0</v>
      </c>
      <c r="Q1178" s="268">
        <v>0</v>
      </c>
      <c r="R1178" s="268">
        <v>0</v>
      </c>
      <c r="S1178" s="268">
        <v>0</v>
      </c>
      <c r="T1178" s="268">
        <v>0</v>
      </c>
      <c r="U1178" s="244"/>
      <c r="V1178" s="244"/>
      <c r="W1178" s="244"/>
      <c r="X1178" s="244"/>
      <c r="Y1178" s="244"/>
      <c r="Z1178" s="244"/>
      <c r="AA1178" s="244"/>
      <c r="AB1178" s="244"/>
      <c r="AC1178" s="244"/>
      <c r="AD1178" s="244"/>
      <c r="AE1178" s="244"/>
      <c r="AF1178" s="244"/>
      <c r="AG1178" s="244"/>
      <c r="AH1178" s="244"/>
      <c r="AI1178" s="244"/>
      <c r="AJ1178" s="244"/>
      <c r="AK1178" s="244"/>
      <c r="AL1178" s="244"/>
      <c r="AM1178" s="244"/>
      <c r="AN1178" s="244"/>
      <c r="AO1178" s="244"/>
      <c r="AP1178" s="244"/>
      <c r="AQ1178" s="244"/>
    </row>
    <row r="1179" spans="1:186" s="48" customFormat="1" ht="22.5" customHeight="1" x14ac:dyDescent="0.25">
      <c r="A1179" s="245">
        <v>2</v>
      </c>
      <c r="B1179" s="304" t="s">
        <v>1040</v>
      </c>
      <c r="C1179" s="266">
        <f t="shared" si="249"/>
        <v>92158.5</v>
      </c>
      <c r="D1179" s="267">
        <f t="shared" si="250"/>
        <v>92158.5</v>
      </c>
      <c r="E1179" s="305">
        <v>0</v>
      </c>
      <c r="F1179" s="305">
        <v>0</v>
      </c>
      <c r="G1179" s="305">
        <v>0</v>
      </c>
      <c r="H1179" s="305">
        <v>0</v>
      </c>
      <c r="I1179" s="305">
        <v>92158.5</v>
      </c>
      <c r="J1179" s="306">
        <v>0</v>
      </c>
      <c r="K1179" s="305">
        <v>0</v>
      </c>
      <c r="L1179" s="307">
        <v>0</v>
      </c>
      <c r="M1179" s="308">
        <v>0</v>
      </c>
      <c r="N1179" s="305">
        <v>0</v>
      </c>
      <c r="O1179" s="305">
        <v>0</v>
      </c>
      <c r="P1179" s="305">
        <v>0</v>
      </c>
      <c r="Q1179" s="305">
        <v>0</v>
      </c>
      <c r="R1179" s="305">
        <v>0</v>
      </c>
      <c r="S1179" s="305">
        <v>0</v>
      </c>
      <c r="T1179" s="305">
        <v>0</v>
      </c>
      <c r="U1179" s="250"/>
      <c r="V1179" s="250"/>
      <c r="W1179" s="250"/>
      <c r="X1179" s="250"/>
      <c r="Y1179" s="250"/>
      <c r="Z1179" s="250"/>
      <c r="AA1179" s="250"/>
      <c r="AB1179" s="250"/>
      <c r="AC1179" s="250"/>
      <c r="AD1179" s="250"/>
      <c r="AE1179" s="250"/>
      <c r="AF1179" s="250"/>
      <c r="AG1179" s="250"/>
      <c r="AH1179" s="250"/>
      <c r="AI1179" s="250"/>
      <c r="AJ1179" s="250"/>
      <c r="AK1179" s="250"/>
      <c r="AL1179" s="250"/>
      <c r="AM1179" s="250"/>
      <c r="AN1179" s="250"/>
      <c r="AO1179" s="250"/>
      <c r="AP1179" s="250"/>
      <c r="AQ1179" s="250"/>
    </row>
    <row r="1180" spans="1:186" s="48" customFormat="1" ht="22.5" customHeight="1" x14ac:dyDescent="0.25">
      <c r="A1180" s="245">
        <v>3</v>
      </c>
      <c r="B1180" s="246" t="s">
        <v>1041</v>
      </c>
      <c r="C1180" s="266">
        <f t="shared" si="249"/>
        <v>389630</v>
      </c>
      <c r="D1180" s="267">
        <f t="shared" si="250"/>
        <v>389630</v>
      </c>
      <c r="E1180" s="268">
        <v>0</v>
      </c>
      <c r="F1180" s="247">
        <v>389630</v>
      </c>
      <c r="G1180" s="266">
        <v>0</v>
      </c>
      <c r="H1180" s="268">
        <v>0</v>
      </c>
      <c r="I1180" s="268">
        <v>0</v>
      </c>
      <c r="J1180" s="246">
        <v>0</v>
      </c>
      <c r="K1180" s="268">
        <v>0</v>
      </c>
      <c r="L1180" s="266">
        <v>0</v>
      </c>
      <c r="M1180" s="268">
        <v>0</v>
      </c>
      <c r="N1180" s="268">
        <v>0</v>
      </c>
      <c r="O1180" s="268">
        <v>0</v>
      </c>
      <c r="P1180" s="268">
        <v>0</v>
      </c>
      <c r="Q1180" s="268">
        <v>0</v>
      </c>
      <c r="R1180" s="268">
        <v>0</v>
      </c>
      <c r="S1180" s="268">
        <v>0</v>
      </c>
      <c r="T1180" s="268">
        <v>0</v>
      </c>
      <c r="U1180" s="250"/>
      <c r="V1180" s="250"/>
      <c r="W1180" s="250"/>
      <c r="X1180" s="250"/>
      <c r="Y1180" s="250"/>
      <c r="Z1180" s="250"/>
      <c r="AA1180" s="250"/>
      <c r="AB1180" s="250"/>
      <c r="AC1180" s="250"/>
      <c r="AD1180" s="250"/>
      <c r="AE1180" s="250"/>
      <c r="AF1180" s="250"/>
      <c r="AG1180" s="250"/>
      <c r="AH1180" s="250"/>
      <c r="AI1180" s="250"/>
      <c r="AJ1180" s="250"/>
      <c r="AK1180" s="250"/>
      <c r="AL1180" s="250"/>
      <c r="AM1180" s="250"/>
      <c r="AN1180" s="250"/>
      <c r="AO1180" s="250"/>
      <c r="AP1180" s="250"/>
      <c r="AQ1180" s="250"/>
    </row>
    <row r="1181" spans="1:186" s="277" customFormat="1" ht="23.25" customHeight="1" x14ac:dyDescent="0.25">
      <c r="A1181" s="344" t="s">
        <v>242</v>
      </c>
      <c r="B1181" s="344"/>
      <c r="C1181" s="242">
        <f t="shared" ref="C1181:T1181" si="251">SUM(C1182)</f>
        <v>356232</v>
      </c>
      <c r="D1181" s="242">
        <f t="shared" si="251"/>
        <v>356232</v>
      </c>
      <c r="E1181" s="242">
        <f t="shared" si="251"/>
        <v>0</v>
      </c>
      <c r="F1181" s="242">
        <f t="shared" si="251"/>
        <v>0</v>
      </c>
      <c r="G1181" s="242">
        <f t="shared" si="251"/>
        <v>0</v>
      </c>
      <c r="H1181" s="242">
        <f t="shared" si="251"/>
        <v>0</v>
      </c>
      <c r="I1181" s="242">
        <f t="shared" si="251"/>
        <v>356232</v>
      </c>
      <c r="J1181" s="243">
        <f t="shared" si="251"/>
        <v>0</v>
      </c>
      <c r="K1181" s="242">
        <f t="shared" si="251"/>
        <v>0</v>
      </c>
      <c r="L1181" s="242">
        <f t="shared" si="251"/>
        <v>0</v>
      </c>
      <c r="M1181" s="242">
        <f t="shared" si="251"/>
        <v>0</v>
      </c>
      <c r="N1181" s="242">
        <f t="shared" si="251"/>
        <v>0</v>
      </c>
      <c r="O1181" s="242">
        <f t="shared" si="251"/>
        <v>0</v>
      </c>
      <c r="P1181" s="242">
        <f t="shared" si="251"/>
        <v>0</v>
      </c>
      <c r="Q1181" s="242">
        <f t="shared" si="251"/>
        <v>0</v>
      </c>
      <c r="R1181" s="242">
        <f t="shared" si="251"/>
        <v>0</v>
      </c>
      <c r="S1181" s="242">
        <f t="shared" si="251"/>
        <v>0</v>
      </c>
      <c r="T1181" s="242">
        <f t="shared" si="251"/>
        <v>0</v>
      </c>
      <c r="U1181" s="244"/>
      <c r="V1181" s="244"/>
      <c r="W1181" s="244"/>
      <c r="X1181" s="244"/>
      <c r="Y1181" s="244"/>
      <c r="Z1181" s="244"/>
      <c r="AA1181" s="244"/>
      <c r="AB1181" s="244"/>
      <c r="AC1181" s="244"/>
      <c r="AD1181" s="244"/>
      <c r="AE1181" s="244"/>
      <c r="AF1181" s="244"/>
      <c r="AG1181" s="244"/>
      <c r="AH1181" s="244"/>
      <c r="AI1181" s="244"/>
      <c r="AJ1181" s="244"/>
      <c r="AK1181" s="244"/>
      <c r="AL1181" s="244"/>
      <c r="AM1181" s="244"/>
      <c r="AN1181" s="244"/>
      <c r="AO1181" s="244"/>
      <c r="AP1181" s="244"/>
      <c r="AQ1181" s="244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  <c r="CH1181" s="40"/>
      <c r="CI1181" s="40"/>
      <c r="CJ1181" s="40"/>
      <c r="CK1181" s="40"/>
      <c r="CL1181" s="40"/>
      <c r="CM1181" s="40"/>
      <c r="CN1181" s="40"/>
      <c r="CO1181" s="40"/>
      <c r="CP1181" s="40"/>
      <c r="CQ1181" s="40"/>
      <c r="CR1181" s="40"/>
      <c r="CS1181" s="40"/>
      <c r="CT1181" s="40"/>
      <c r="CU1181" s="40"/>
      <c r="CV1181" s="40"/>
      <c r="CW1181" s="40"/>
      <c r="CX1181" s="40"/>
      <c r="CY1181" s="40"/>
      <c r="CZ1181" s="40"/>
      <c r="DA1181" s="40"/>
      <c r="DB1181" s="40"/>
      <c r="DC1181" s="40"/>
      <c r="DD1181" s="40"/>
      <c r="DE1181" s="40"/>
      <c r="DF1181" s="40"/>
      <c r="DG1181" s="40"/>
      <c r="DH1181" s="40"/>
      <c r="DI1181" s="40"/>
      <c r="DJ1181" s="40"/>
      <c r="DK1181" s="40"/>
      <c r="DL1181" s="40"/>
      <c r="DM1181" s="40"/>
      <c r="DN1181" s="40"/>
      <c r="DO1181" s="40"/>
      <c r="DP1181" s="40"/>
      <c r="DQ1181" s="40"/>
      <c r="DR1181" s="40"/>
      <c r="DS1181" s="40"/>
      <c r="DT1181" s="40"/>
      <c r="DU1181" s="40"/>
      <c r="DV1181" s="40"/>
      <c r="DW1181" s="40"/>
      <c r="DX1181" s="40"/>
      <c r="DY1181" s="40"/>
      <c r="DZ1181" s="40"/>
      <c r="EA1181" s="40"/>
      <c r="EB1181" s="40"/>
      <c r="EC1181" s="40"/>
      <c r="ED1181" s="40"/>
      <c r="EE1181" s="40"/>
      <c r="EF1181" s="40"/>
      <c r="EG1181" s="40"/>
      <c r="EH1181" s="40"/>
      <c r="EI1181" s="40"/>
      <c r="EJ1181" s="40"/>
      <c r="EK1181" s="40"/>
      <c r="EL1181" s="40"/>
      <c r="EM1181" s="40"/>
      <c r="EN1181" s="40"/>
      <c r="EO1181" s="40"/>
      <c r="EP1181" s="40"/>
      <c r="EQ1181" s="40"/>
      <c r="ER1181" s="40"/>
      <c r="ES1181" s="40"/>
      <c r="ET1181" s="40"/>
      <c r="EU1181" s="40"/>
      <c r="EV1181" s="40"/>
      <c r="EW1181" s="40"/>
      <c r="EX1181" s="40"/>
      <c r="EY1181" s="40"/>
      <c r="EZ1181" s="40"/>
      <c r="FA1181" s="40"/>
      <c r="FB1181" s="40"/>
      <c r="FC1181" s="40"/>
      <c r="FD1181" s="40"/>
      <c r="FE1181" s="40"/>
      <c r="FF1181" s="40"/>
      <c r="FG1181" s="40"/>
      <c r="FH1181" s="40"/>
      <c r="FI1181" s="40"/>
      <c r="FJ1181" s="40"/>
      <c r="FK1181" s="40"/>
      <c r="FL1181" s="40"/>
      <c r="FM1181" s="40"/>
      <c r="FN1181" s="40"/>
      <c r="FO1181" s="40"/>
      <c r="FP1181" s="40"/>
      <c r="FQ1181" s="40"/>
      <c r="FR1181" s="40"/>
      <c r="FS1181" s="40"/>
      <c r="FT1181" s="40"/>
      <c r="FU1181" s="40"/>
      <c r="FV1181" s="40"/>
      <c r="FW1181" s="40"/>
      <c r="FX1181" s="40"/>
      <c r="FY1181" s="40"/>
      <c r="FZ1181" s="40"/>
      <c r="GA1181" s="40"/>
      <c r="GB1181" s="40"/>
      <c r="GC1181" s="40"/>
      <c r="GD1181" s="40"/>
    </row>
    <row r="1182" spans="1:186" s="280" customFormat="1" ht="18.75" customHeight="1" x14ac:dyDescent="0.25">
      <c r="A1182" s="245">
        <v>1</v>
      </c>
      <c r="B1182" s="246" t="s">
        <v>1042</v>
      </c>
      <c r="C1182" s="247">
        <f>D1182+K1182+L1182+M1182+N1182+O1182+P1182+Q1182+R1182+S1182+T1182</f>
        <v>356232</v>
      </c>
      <c r="D1182" s="247">
        <f>SUM(E1182:I1182)</f>
        <v>356232</v>
      </c>
      <c r="E1182" s="247">
        <v>0</v>
      </c>
      <c r="F1182" s="247">
        <v>0</v>
      </c>
      <c r="G1182" s="247">
        <v>0</v>
      </c>
      <c r="H1182" s="247">
        <v>0</v>
      </c>
      <c r="I1182" s="247">
        <v>356232</v>
      </c>
      <c r="J1182" s="249">
        <v>0</v>
      </c>
      <c r="K1182" s="247">
        <v>0</v>
      </c>
      <c r="L1182" s="247">
        <v>0</v>
      </c>
      <c r="M1182" s="247">
        <v>0</v>
      </c>
      <c r="N1182" s="247">
        <v>0</v>
      </c>
      <c r="O1182" s="247">
        <v>0</v>
      </c>
      <c r="P1182" s="247">
        <v>0</v>
      </c>
      <c r="Q1182" s="247">
        <v>0</v>
      </c>
      <c r="R1182" s="247">
        <v>0</v>
      </c>
      <c r="S1182" s="247">
        <v>0</v>
      </c>
      <c r="T1182" s="247">
        <v>0</v>
      </c>
      <c r="U1182" s="279"/>
      <c r="V1182" s="279"/>
      <c r="W1182" s="279"/>
      <c r="X1182" s="279"/>
      <c r="Y1182" s="279"/>
      <c r="Z1182" s="279"/>
      <c r="AA1182" s="279"/>
      <c r="AB1182" s="279"/>
      <c r="AC1182" s="279"/>
      <c r="AD1182" s="279"/>
      <c r="AE1182" s="279"/>
      <c r="AF1182" s="279"/>
      <c r="AG1182" s="279"/>
      <c r="AH1182" s="279"/>
      <c r="AI1182" s="279"/>
      <c r="AJ1182" s="279"/>
      <c r="AK1182" s="279"/>
      <c r="AL1182" s="279"/>
      <c r="AM1182" s="279"/>
      <c r="AN1182" s="279"/>
      <c r="AO1182" s="279"/>
      <c r="AP1182" s="279"/>
      <c r="AQ1182" s="279"/>
    </row>
    <row r="1183" spans="1:186" s="48" customFormat="1" ht="22.5" customHeight="1" x14ac:dyDescent="0.25">
      <c r="A1183" s="344" t="s">
        <v>601</v>
      </c>
      <c r="B1183" s="344"/>
      <c r="C1183" s="242">
        <f t="shared" ref="C1183:T1183" si="252">SUM(C1184:C1186)</f>
        <v>99597.040000000037</v>
      </c>
      <c r="D1183" s="242">
        <f t="shared" si="252"/>
        <v>99597.040000000037</v>
      </c>
      <c r="E1183" s="242">
        <f t="shared" si="252"/>
        <v>0</v>
      </c>
      <c r="F1183" s="242">
        <f t="shared" si="252"/>
        <v>530277.04</v>
      </c>
      <c r="G1183" s="242">
        <f t="shared" si="252"/>
        <v>0</v>
      </c>
      <c r="H1183" s="242">
        <f t="shared" si="252"/>
        <v>-226142.4</v>
      </c>
      <c r="I1183" s="242">
        <f t="shared" si="252"/>
        <v>-204537.60000000001</v>
      </c>
      <c r="J1183" s="243">
        <f t="shared" si="252"/>
        <v>0</v>
      </c>
      <c r="K1183" s="242">
        <f t="shared" si="252"/>
        <v>0</v>
      </c>
      <c r="L1183" s="242">
        <f t="shared" si="252"/>
        <v>0</v>
      </c>
      <c r="M1183" s="242">
        <f t="shared" si="252"/>
        <v>0</v>
      </c>
      <c r="N1183" s="242">
        <f t="shared" si="252"/>
        <v>0</v>
      </c>
      <c r="O1183" s="242">
        <f t="shared" si="252"/>
        <v>0</v>
      </c>
      <c r="P1183" s="242">
        <f t="shared" si="252"/>
        <v>0</v>
      </c>
      <c r="Q1183" s="242">
        <f t="shared" si="252"/>
        <v>0</v>
      </c>
      <c r="R1183" s="242">
        <f t="shared" si="252"/>
        <v>0</v>
      </c>
      <c r="S1183" s="242">
        <f t="shared" si="252"/>
        <v>0</v>
      </c>
      <c r="T1183" s="242">
        <f t="shared" si="252"/>
        <v>0</v>
      </c>
      <c r="U1183" s="250"/>
      <c r="V1183" s="250"/>
      <c r="W1183" s="250"/>
      <c r="X1183" s="250"/>
      <c r="Y1183" s="250"/>
      <c r="Z1183" s="250"/>
      <c r="AA1183" s="250"/>
      <c r="AB1183" s="250"/>
      <c r="AC1183" s="250"/>
      <c r="AD1183" s="250"/>
      <c r="AE1183" s="250"/>
      <c r="AF1183" s="250"/>
      <c r="AG1183" s="250"/>
      <c r="AH1183" s="250"/>
      <c r="AI1183" s="250"/>
      <c r="AJ1183" s="250"/>
      <c r="AK1183" s="250"/>
      <c r="AL1183" s="250"/>
      <c r="AM1183" s="250"/>
      <c r="AN1183" s="250"/>
      <c r="AO1183" s="250"/>
      <c r="AP1183" s="250"/>
      <c r="AQ1183" s="250"/>
    </row>
    <row r="1184" spans="1:186" s="40" customFormat="1" ht="22.5" customHeight="1" x14ac:dyDescent="0.25">
      <c r="A1184" s="245">
        <v>1</v>
      </c>
      <c r="B1184" s="246" t="s">
        <v>1044</v>
      </c>
      <c r="C1184" s="247">
        <f t="shared" ref="C1184:C1186" si="253">D1184+K1184+L1184+M1184+N1184+O1184+P1184+Q1184+R1184+S1184+T1184</f>
        <v>-1011443.08</v>
      </c>
      <c r="D1184" s="247">
        <f t="shared" ref="D1184:D1185" si="254">SUM(E1184:I1184)</f>
        <v>-1011443.08</v>
      </c>
      <c r="E1184" s="247">
        <v>0</v>
      </c>
      <c r="F1184" s="247">
        <v>-580763.07999999996</v>
      </c>
      <c r="G1184" s="247">
        <v>0</v>
      </c>
      <c r="H1184" s="247">
        <v>-226142.4</v>
      </c>
      <c r="I1184" s="247">
        <v>-204537.60000000001</v>
      </c>
      <c r="J1184" s="249">
        <v>0</v>
      </c>
      <c r="K1184" s="247">
        <v>0</v>
      </c>
      <c r="L1184" s="247">
        <v>0</v>
      </c>
      <c r="M1184" s="247">
        <v>0</v>
      </c>
      <c r="N1184" s="247">
        <v>0</v>
      </c>
      <c r="O1184" s="247">
        <v>0</v>
      </c>
      <c r="P1184" s="247">
        <v>0</v>
      </c>
      <c r="Q1184" s="247">
        <v>0</v>
      </c>
      <c r="R1184" s="247">
        <v>0</v>
      </c>
      <c r="S1184" s="247">
        <v>0</v>
      </c>
      <c r="T1184" s="247">
        <v>0</v>
      </c>
      <c r="U1184" s="244"/>
      <c r="V1184" s="244"/>
      <c r="W1184" s="244"/>
      <c r="X1184" s="244"/>
      <c r="Y1184" s="244"/>
      <c r="Z1184" s="244"/>
      <c r="AA1184" s="244"/>
      <c r="AB1184" s="244"/>
      <c r="AC1184" s="244"/>
      <c r="AD1184" s="244"/>
      <c r="AE1184" s="244"/>
      <c r="AF1184" s="244"/>
      <c r="AG1184" s="244"/>
      <c r="AH1184" s="244"/>
      <c r="AI1184" s="244"/>
      <c r="AJ1184" s="244"/>
      <c r="AK1184" s="244"/>
      <c r="AL1184" s="244"/>
      <c r="AM1184" s="244"/>
      <c r="AN1184" s="244"/>
      <c r="AO1184" s="244"/>
      <c r="AP1184" s="244"/>
      <c r="AQ1184" s="244"/>
    </row>
    <row r="1185" spans="1:43" s="48" customFormat="1" ht="22.5" customHeight="1" x14ac:dyDescent="0.25">
      <c r="A1185" s="246"/>
      <c r="B1185" s="246" t="s">
        <v>1044</v>
      </c>
      <c r="C1185" s="247">
        <f t="shared" si="253"/>
        <v>43982.12</v>
      </c>
      <c r="D1185" s="247">
        <f t="shared" si="254"/>
        <v>43982.12</v>
      </c>
      <c r="E1185" s="247">
        <v>0</v>
      </c>
      <c r="F1185" s="247">
        <v>43982.12</v>
      </c>
      <c r="G1185" s="247">
        <v>0</v>
      </c>
      <c r="H1185" s="247">
        <v>0</v>
      </c>
      <c r="I1185" s="247">
        <v>0</v>
      </c>
      <c r="J1185" s="249">
        <v>0</v>
      </c>
      <c r="K1185" s="247">
        <v>0</v>
      </c>
      <c r="L1185" s="247">
        <v>0</v>
      </c>
      <c r="M1185" s="247">
        <v>0</v>
      </c>
      <c r="N1185" s="247">
        <v>0</v>
      </c>
      <c r="O1185" s="247">
        <v>0</v>
      </c>
      <c r="P1185" s="247">
        <v>0</v>
      </c>
      <c r="Q1185" s="247">
        <v>0</v>
      </c>
      <c r="R1185" s="247">
        <v>0</v>
      </c>
      <c r="S1185" s="247">
        <v>0</v>
      </c>
      <c r="T1185" s="247">
        <v>0</v>
      </c>
      <c r="U1185" s="250"/>
      <c r="V1185" s="250"/>
      <c r="W1185" s="250"/>
      <c r="X1185" s="250"/>
      <c r="Y1185" s="250"/>
      <c r="Z1185" s="250"/>
      <c r="AA1185" s="250"/>
      <c r="AB1185" s="250"/>
      <c r="AC1185" s="250"/>
      <c r="AD1185" s="250"/>
      <c r="AE1185" s="250"/>
      <c r="AF1185" s="250"/>
      <c r="AG1185" s="250"/>
      <c r="AH1185" s="250"/>
      <c r="AI1185" s="250"/>
      <c r="AJ1185" s="250"/>
      <c r="AK1185" s="250"/>
      <c r="AL1185" s="250"/>
      <c r="AM1185" s="250"/>
      <c r="AN1185" s="250"/>
      <c r="AO1185" s="250"/>
      <c r="AP1185" s="250"/>
      <c r="AQ1185" s="250"/>
    </row>
    <row r="1186" spans="1:43" s="40" customFormat="1" ht="22.5" customHeight="1" x14ac:dyDescent="0.25">
      <c r="A1186" s="245">
        <v>2</v>
      </c>
      <c r="B1186" s="246" t="s">
        <v>1045</v>
      </c>
      <c r="C1186" s="247">
        <f t="shared" si="253"/>
        <v>1067058</v>
      </c>
      <c r="D1186" s="247">
        <f>E1186+F1186+G1186+H1186+I1186</f>
        <v>1067058</v>
      </c>
      <c r="E1186" s="247">
        <v>0</v>
      </c>
      <c r="F1186" s="247">
        <v>1067058</v>
      </c>
      <c r="G1186" s="247">
        <v>0</v>
      </c>
      <c r="H1186" s="247">
        <v>0</v>
      </c>
      <c r="I1186" s="247">
        <v>0</v>
      </c>
      <c r="J1186" s="249">
        <v>0</v>
      </c>
      <c r="K1186" s="247">
        <v>0</v>
      </c>
      <c r="L1186" s="247">
        <v>0</v>
      </c>
      <c r="M1186" s="247">
        <v>0</v>
      </c>
      <c r="N1186" s="247">
        <v>0</v>
      </c>
      <c r="O1186" s="247">
        <v>0</v>
      </c>
      <c r="P1186" s="247">
        <v>0</v>
      </c>
      <c r="Q1186" s="247">
        <v>0</v>
      </c>
      <c r="R1186" s="247">
        <v>0</v>
      </c>
      <c r="S1186" s="247">
        <v>0</v>
      </c>
      <c r="T1186" s="247">
        <v>0</v>
      </c>
      <c r="U1186" s="244"/>
      <c r="V1186" s="244"/>
      <c r="W1186" s="244"/>
      <c r="X1186" s="244"/>
      <c r="Y1186" s="244"/>
      <c r="Z1186" s="244"/>
      <c r="AA1186" s="244"/>
      <c r="AB1186" s="244"/>
      <c r="AC1186" s="244"/>
      <c r="AD1186" s="244"/>
      <c r="AE1186" s="244"/>
      <c r="AF1186" s="244"/>
      <c r="AG1186" s="244"/>
      <c r="AH1186" s="244"/>
      <c r="AI1186" s="244"/>
      <c r="AJ1186" s="244"/>
      <c r="AK1186" s="244"/>
      <c r="AL1186" s="244"/>
      <c r="AM1186" s="244"/>
      <c r="AN1186" s="244"/>
      <c r="AO1186" s="244"/>
      <c r="AP1186" s="244"/>
      <c r="AQ1186" s="244"/>
    </row>
    <row r="1187" spans="1:43" s="40" customFormat="1" ht="26.25" customHeight="1" x14ac:dyDescent="0.25">
      <c r="A1187" s="346" t="s">
        <v>247</v>
      </c>
      <c r="B1187" s="346"/>
      <c r="C1187" s="309">
        <f t="shared" ref="C1187:T1187" si="255">C1188</f>
        <v>215704.8</v>
      </c>
      <c r="D1187" s="309">
        <f t="shared" si="255"/>
        <v>0</v>
      </c>
      <c r="E1187" s="309">
        <f t="shared" si="255"/>
        <v>0</v>
      </c>
      <c r="F1187" s="309">
        <f t="shared" si="255"/>
        <v>0</v>
      </c>
      <c r="G1187" s="309">
        <f t="shared" si="255"/>
        <v>0</v>
      </c>
      <c r="H1187" s="309">
        <f t="shared" si="255"/>
        <v>0</v>
      </c>
      <c r="I1187" s="309">
        <f t="shared" si="255"/>
        <v>0</v>
      </c>
      <c r="J1187" s="310">
        <f t="shared" si="255"/>
        <v>0</v>
      </c>
      <c r="K1187" s="309">
        <f t="shared" si="255"/>
        <v>0</v>
      </c>
      <c r="L1187" s="309">
        <f t="shared" si="255"/>
        <v>0</v>
      </c>
      <c r="M1187" s="309">
        <f t="shared" si="255"/>
        <v>0</v>
      </c>
      <c r="N1187" s="309">
        <f t="shared" si="255"/>
        <v>0</v>
      </c>
      <c r="O1187" s="309">
        <f t="shared" si="255"/>
        <v>0</v>
      </c>
      <c r="P1187" s="309">
        <f t="shared" si="255"/>
        <v>0</v>
      </c>
      <c r="Q1187" s="309">
        <f t="shared" si="255"/>
        <v>0</v>
      </c>
      <c r="R1187" s="309">
        <f t="shared" si="255"/>
        <v>0</v>
      </c>
      <c r="S1187" s="309">
        <f t="shared" si="255"/>
        <v>215704.8</v>
      </c>
      <c r="T1187" s="309">
        <f t="shared" si="255"/>
        <v>0</v>
      </c>
      <c r="U1187" s="244"/>
      <c r="V1187" s="244"/>
      <c r="W1187" s="244"/>
      <c r="X1187" s="244"/>
      <c r="Y1187" s="244"/>
      <c r="Z1187" s="244"/>
      <c r="AA1187" s="244"/>
      <c r="AB1187" s="244"/>
      <c r="AC1187" s="244"/>
      <c r="AD1187" s="244"/>
      <c r="AE1187" s="244"/>
      <c r="AF1187" s="244"/>
      <c r="AG1187" s="244"/>
      <c r="AH1187" s="244"/>
      <c r="AI1187" s="244"/>
      <c r="AJ1187" s="244"/>
      <c r="AK1187" s="244"/>
      <c r="AL1187" s="244"/>
      <c r="AM1187" s="244"/>
      <c r="AN1187" s="244"/>
      <c r="AO1187" s="244"/>
      <c r="AP1187" s="244"/>
      <c r="AQ1187" s="244"/>
    </row>
    <row r="1188" spans="1:43" s="48" customFormat="1" ht="22.5" customHeight="1" x14ac:dyDescent="0.25">
      <c r="A1188" s="311">
        <v>1</v>
      </c>
      <c r="B1188" s="312" t="s">
        <v>1046</v>
      </c>
      <c r="C1188" s="266">
        <f>D1188+K1188+L1188+M1188+N1188+O1188+P1188+Q1188+R1188+S1188</f>
        <v>215704.8</v>
      </c>
      <c r="D1188" s="266">
        <f>SUM(E1188:I1188)</f>
        <v>0</v>
      </c>
      <c r="E1188" s="266">
        <v>0</v>
      </c>
      <c r="F1188" s="266">
        <v>0</v>
      </c>
      <c r="G1188" s="266">
        <v>0</v>
      </c>
      <c r="H1188" s="266">
        <v>0</v>
      </c>
      <c r="I1188" s="266">
        <v>0</v>
      </c>
      <c r="J1188" s="269">
        <v>0</v>
      </c>
      <c r="K1188" s="268">
        <v>0</v>
      </c>
      <c r="L1188" s="266">
        <v>0</v>
      </c>
      <c r="M1188" s="266">
        <v>0</v>
      </c>
      <c r="N1188" s="266">
        <v>0</v>
      </c>
      <c r="O1188" s="313">
        <v>0</v>
      </c>
      <c r="P1188" s="266">
        <v>0</v>
      </c>
      <c r="Q1188" s="266">
        <v>0</v>
      </c>
      <c r="R1188" s="266">
        <v>0</v>
      </c>
      <c r="S1188" s="266">
        <v>215704.8</v>
      </c>
      <c r="T1188" s="271">
        <v>0</v>
      </c>
      <c r="U1188" s="250"/>
      <c r="V1188" s="250"/>
      <c r="W1188" s="250"/>
      <c r="X1188" s="250"/>
      <c r="Y1188" s="250"/>
      <c r="Z1188" s="250"/>
      <c r="AA1188" s="250"/>
      <c r="AB1188" s="250"/>
      <c r="AC1188" s="250"/>
      <c r="AD1188" s="250"/>
      <c r="AE1188" s="250"/>
      <c r="AF1188" s="250"/>
      <c r="AG1188" s="250"/>
      <c r="AH1188" s="250"/>
      <c r="AI1188" s="250"/>
      <c r="AJ1188" s="250"/>
      <c r="AK1188" s="250"/>
      <c r="AL1188" s="250"/>
      <c r="AM1188" s="250"/>
      <c r="AN1188" s="250"/>
      <c r="AO1188" s="250"/>
      <c r="AP1188" s="250"/>
      <c r="AQ1188" s="250"/>
    </row>
    <row r="1189" spans="1:43" ht="22.5" customHeight="1" x14ac:dyDescent="0.25">
      <c r="A1189" s="344" t="s">
        <v>906</v>
      </c>
      <c r="B1189" s="344"/>
      <c r="C1189" s="242">
        <f t="shared" ref="C1189:T1189" si="256">SUM(C1190:C1191)</f>
        <v>-60274.400000000001</v>
      </c>
      <c r="D1189" s="242">
        <f t="shared" si="256"/>
        <v>-60274.400000000001</v>
      </c>
      <c r="E1189" s="242">
        <f t="shared" si="256"/>
        <v>0</v>
      </c>
      <c r="F1189" s="242">
        <f t="shared" si="256"/>
        <v>0</v>
      </c>
      <c r="G1189" s="242">
        <f t="shared" si="256"/>
        <v>-15184.83</v>
      </c>
      <c r="H1189" s="242">
        <f t="shared" si="256"/>
        <v>-45089.57</v>
      </c>
      <c r="I1189" s="242">
        <f t="shared" si="256"/>
        <v>0</v>
      </c>
      <c r="J1189" s="243">
        <f t="shared" si="256"/>
        <v>0</v>
      </c>
      <c r="K1189" s="242">
        <f t="shared" si="256"/>
        <v>0</v>
      </c>
      <c r="L1189" s="242">
        <f t="shared" si="256"/>
        <v>0</v>
      </c>
      <c r="M1189" s="242">
        <f t="shared" si="256"/>
        <v>0</v>
      </c>
      <c r="N1189" s="242">
        <f t="shared" si="256"/>
        <v>0</v>
      </c>
      <c r="O1189" s="242">
        <f t="shared" si="256"/>
        <v>0</v>
      </c>
      <c r="P1189" s="242">
        <f t="shared" si="256"/>
        <v>0</v>
      </c>
      <c r="Q1189" s="242">
        <f t="shared" si="256"/>
        <v>0</v>
      </c>
      <c r="R1189" s="242">
        <f t="shared" si="256"/>
        <v>0</v>
      </c>
      <c r="S1189" s="242">
        <f t="shared" si="256"/>
        <v>0</v>
      </c>
      <c r="T1189" s="242">
        <f t="shared" si="256"/>
        <v>0</v>
      </c>
      <c r="U1189" s="250"/>
      <c r="V1189" s="250"/>
      <c r="W1189" s="250"/>
      <c r="X1189" s="250"/>
      <c r="Y1189" s="250"/>
      <c r="Z1189" s="250"/>
      <c r="AA1189" s="250"/>
      <c r="AB1189" s="250"/>
      <c r="AC1189" s="250"/>
      <c r="AD1189" s="250"/>
      <c r="AE1189" s="250"/>
      <c r="AF1189" s="250"/>
      <c r="AG1189" s="250"/>
      <c r="AH1189" s="250"/>
      <c r="AI1189" s="250"/>
      <c r="AJ1189" s="250"/>
      <c r="AK1189" s="250"/>
      <c r="AL1189" s="250"/>
      <c r="AM1189" s="250"/>
      <c r="AN1189" s="250"/>
      <c r="AO1189" s="250"/>
      <c r="AP1189" s="250"/>
      <c r="AQ1189" s="250"/>
    </row>
    <row r="1190" spans="1:43" ht="22.5" customHeight="1" x14ac:dyDescent="0.25">
      <c r="A1190" s="245">
        <v>1</v>
      </c>
      <c r="B1190" s="246" t="s">
        <v>368</v>
      </c>
      <c r="C1190" s="247">
        <f t="shared" ref="C1190:C1191" si="257">D1190+K1190+L1190+M1190+N1190+O1190+P1190+Q1190+R1190+S1190+T1190</f>
        <v>-29904.74</v>
      </c>
      <c r="D1190" s="247">
        <f t="shared" ref="D1190:D1191" si="258">SUM(E1190:I1190)</f>
        <v>-29904.74</v>
      </c>
      <c r="E1190" s="247">
        <v>0</v>
      </c>
      <c r="F1190" s="247">
        <v>0</v>
      </c>
      <c r="G1190" s="247">
        <v>0</v>
      </c>
      <c r="H1190" s="247">
        <v>-29904.74</v>
      </c>
      <c r="I1190" s="247">
        <v>0</v>
      </c>
      <c r="J1190" s="249">
        <v>0</v>
      </c>
      <c r="K1190" s="247">
        <v>0</v>
      </c>
      <c r="L1190" s="247">
        <v>0</v>
      </c>
      <c r="M1190" s="247">
        <v>0</v>
      </c>
      <c r="N1190" s="247">
        <v>0</v>
      </c>
      <c r="O1190" s="247">
        <v>0</v>
      </c>
      <c r="P1190" s="247">
        <v>0</v>
      </c>
      <c r="Q1190" s="247">
        <v>0</v>
      </c>
      <c r="R1190" s="247">
        <v>0</v>
      </c>
      <c r="S1190" s="247">
        <v>0</v>
      </c>
      <c r="T1190" s="247">
        <v>0</v>
      </c>
      <c r="U1190" s="244"/>
      <c r="V1190" s="244"/>
      <c r="W1190" s="244"/>
      <c r="X1190" s="244"/>
      <c r="Y1190" s="244"/>
      <c r="Z1190" s="244"/>
      <c r="AA1190" s="244"/>
      <c r="AB1190" s="244"/>
      <c r="AC1190" s="244"/>
      <c r="AD1190" s="244"/>
      <c r="AE1190" s="244"/>
      <c r="AF1190" s="244"/>
      <c r="AG1190" s="244"/>
      <c r="AH1190" s="244"/>
      <c r="AI1190" s="244"/>
      <c r="AJ1190" s="244"/>
      <c r="AK1190" s="244"/>
      <c r="AL1190" s="244"/>
      <c r="AM1190" s="244"/>
      <c r="AN1190" s="244"/>
      <c r="AO1190" s="244"/>
      <c r="AP1190" s="244"/>
      <c r="AQ1190" s="244"/>
    </row>
    <row r="1191" spans="1:43" ht="22.5" customHeight="1" x14ac:dyDescent="0.25">
      <c r="A1191" s="245">
        <v>2</v>
      </c>
      <c r="B1191" s="246" t="s">
        <v>370</v>
      </c>
      <c r="C1191" s="247">
        <f t="shared" si="257"/>
        <v>-30369.66</v>
      </c>
      <c r="D1191" s="247">
        <f t="shared" si="258"/>
        <v>-30369.66</v>
      </c>
      <c r="E1191" s="247">
        <v>0</v>
      </c>
      <c r="F1191" s="247">
        <v>0</v>
      </c>
      <c r="G1191" s="247">
        <v>-15184.83</v>
      </c>
      <c r="H1191" s="247">
        <v>-15184.83</v>
      </c>
      <c r="I1191" s="247">
        <v>0</v>
      </c>
      <c r="J1191" s="249">
        <v>0</v>
      </c>
      <c r="K1191" s="247">
        <v>0</v>
      </c>
      <c r="L1191" s="247">
        <v>0</v>
      </c>
      <c r="M1191" s="247">
        <v>0</v>
      </c>
      <c r="N1191" s="247">
        <v>0</v>
      </c>
      <c r="O1191" s="247">
        <v>0</v>
      </c>
      <c r="P1191" s="247">
        <v>0</v>
      </c>
      <c r="Q1191" s="247">
        <v>0</v>
      </c>
      <c r="R1191" s="247">
        <v>0</v>
      </c>
      <c r="S1191" s="247">
        <v>0</v>
      </c>
      <c r="T1191" s="247">
        <v>0</v>
      </c>
      <c r="U1191" s="244"/>
      <c r="V1191" s="244"/>
      <c r="W1191" s="244"/>
      <c r="X1191" s="244"/>
      <c r="Y1191" s="244"/>
      <c r="Z1191" s="244"/>
      <c r="AA1191" s="244"/>
      <c r="AB1191" s="244"/>
      <c r="AC1191" s="244"/>
      <c r="AD1191" s="244"/>
      <c r="AE1191" s="244"/>
      <c r="AF1191" s="244"/>
      <c r="AG1191" s="244"/>
      <c r="AH1191" s="244"/>
      <c r="AI1191" s="244"/>
      <c r="AJ1191" s="244"/>
      <c r="AK1191" s="244"/>
      <c r="AL1191" s="244"/>
      <c r="AM1191" s="244"/>
      <c r="AN1191" s="244"/>
      <c r="AO1191" s="244"/>
      <c r="AP1191" s="244"/>
      <c r="AQ1191" s="244"/>
    </row>
    <row r="1192" spans="1:43" s="48" customFormat="1" ht="22.5" customHeight="1" x14ac:dyDescent="0.25">
      <c r="A1192" s="344" t="s">
        <v>302</v>
      </c>
      <c r="B1192" s="344"/>
      <c r="C1192" s="242">
        <f t="shared" ref="C1192:T1192" si="259">SUM(C1193:C1194)</f>
        <v>-488617.50999999995</v>
      </c>
      <c r="D1192" s="242">
        <f t="shared" si="259"/>
        <v>74807.69</v>
      </c>
      <c r="E1192" s="242">
        <f t="shared" si="259"/>
        <v>0</v>
      </c>
      <c r="F1192" s="242">
        <f t="shared" si="259"/>
        <v>0</v>
      </c>
      <c r="G1192" s="242">
        <f t="shared" si="259"/>
        <v>0</v>
      </c>
      <c r="H1192" s="242">
        <f t="shared" si="259"/>
        <v>0</v>
      </c>
      <c r="I1192" s="242">
        <f t="shared" si="259"/>
        <v>74807.69</v>
      </c>
      <c r="J1192" s="243">
        <f t="shared" si="259"/>
        <v>0</v>
      </c>
      <c r="K1192" s="242">
        <f t="shared" si="259"/>
        <v>0</v>
      </c>
      <c r="L1192" s="242">
        <f t="shared" si="259"/>
        <v>0</v>
      </c>
      <c r="M1192" s="242">
        <f t="shared" si="259"/>
        <v>0</v>
      </c>
      <c r="N1192" s="242">
        <f t="shared" si="259"/>
        <v>-563425.19999999995</v>
      </c>
      <c r="O1192" s="242">
        <f t="shared" si="259"/>
        <v>0</v>
      </c>
      <c r="P1192" s="242">
        <f t="shared" si="259"/>
        <v>0</v>
      </c>
      <c r="Q1192" s="242">
        <f t="shared" si="259"/>
        <v>0</v>
      </c>
      <c r="R1192" s="242">
        <f t="shared" si="259"/>
        <v>0</v>
      </c>
      <c r="S1192" s="242">
        <f t="shared" si="259"/>
        <v>0</v>
      </c>
      <c r="T1192" s="242">
        <f t="shared" si="259"/>
        <v>0</v>
      </c>
      <c r="U1192" s="250"/>
      <c r="V1192" s="250"/>
      <c r="W1192" s="250"/>
      <c r="X1192" s="250"/>
      <c r="Y1192" s="250"/>
      <c r="Z1192" s="250"/>
      <c r="AA1192" s="250"/>
      <c r="AB1192" s="250"/>
      <c r="AC1192" s="250"/>
      <c r="AD1192" s="250"/>
      <c r="AE1192" s="250"/>
      <c r="AF1192" s="250"/>
      <c r="AG1192" s="250"/>
      <c r="AH1192" s="250"/>
      <c r="AI1192" s="250"/>
      <c r="AJ1192" s="250"/>
      <c r="AK1192" s="250"/>
      <c r="AL1192" s="250"/>
      <c r="AM1192" s="250"/>
      <c r="AN1192" s="250"/>
      <c r="AO1192" s="250"/>
      <c r="AP1192" s="250"/>
      <c r="AQ1192" s="250"/>
    </row>
    <row r="1193" spans="1:43" s="58" customFormat="1" ht="27.75" customHeight="1" x14ac:dyDescent="0.25">
      <c r="A1193" s="245">
        <v>1</v>
      </c>
      <c r="B1193" s="246" t="s">
        <v>1047</v>
      </c>
      <c r="C1193" s="247">
        <f t="shared" ref="C1193:C1194" si="260">D1193+K1193+L1193+M1193+N1193+O1193+P1193+Q1193+R1193+S1193+T1193</f>
        <v>74807.69</v>
      </c>
      <c r="D1193" s="247">
        <f t="shared" ref="D1193:D1194" si="261">SUM(E1193:I1193)</f>
        <v>74807.69</v>
      </c>
      <c r="E1193" s="247">
        <v>0</v>
      </c>
      <c r="F1193" s="247">
        <v>0</v>
      </c>
      <c r="G1193" s="247">
        <v>0</v>
      </c>
      <c r="H1193" s="247">
        <v>0</v>
      </c>
      <c r="I1193" s="247">
        <v>74807.69</v>
      </c>
      <c r="J1193" s="249">
        <v>0</v>
      </c>
      <c r="K1193" s="247">
        <v>0</v>
      </c>
      <c r="L1193" s="247">
        <v>0</v>
      </c>
      <c r="M1193" s="247">
        <v>0</v>
      </c>
      <c r="N1193" s="247">
        <v>0</v>
      </c>
      <c r="O1193" s="247">
        <v>0</v>
      </c>
      <c r="P1193" s="247">
        <v>0</v>
      </c>
      <c r="Q1193" s="247">
        <v>0</v>
      </c>
      <c r="R1193" s="247">
        <v>0</v>
      </c>
      <c r="S1193" s="247">
        <v>0</v>
      </c>
      <c r="T1193" s="247">
        <v>0</v>
      </c>
      <c r="U1193" s="286"/>
      <c r="V1193" s="286"/>
      <c r="W1193" s="286"/>
      <c r="X1193" s="286"/>
      <c r="Y1193" s="286"/>
      <c r="Z1193" s="286"/>
      <c r="AA1193" s="286"/>
      <c r="AB1193" s="286"/>
      <c r="AC1193" s="286"/>
      <c r="AD1193" s="286"/>
      <c r="AE1193" s="286"/>
      <c r="AF1193" s="286"/>
      <c r="AG1193" s="286"/>
      <c r="AH1193" s="286"/>
      <c r="AI1193" s="286"/>
      <c r="AJ1193" s="286"/>
      <c r="AK1193" s="286"/>
      <c r="AL1193" s="286"/>
      <c r="AM1193" s="286"/>
      <c r="AN1193" s="286"/>
      <c r="AO1193" s="286"/>
      <c r="AP1193" s="286"/>
      <c r="AQ1193" s="286"/>
    </row>
    <row r="1194" spans="1:43" s="58" customFormat="1" ht="22.5" customHeight="1" x14ac:dyDescent="0.25">
      <c r="A1194" s="245">
        <v>2</v>
      </c>
      <c r="B1194" s="246" t="s">
        <v>1048</v>
      </c>
      <c r="C1194" s="247">
        <f t="shared" si="260"/>
        <v>-563425.19999999995</v>
      </c>
      <c r="D1194" s="247">
        <f t="shared" si="261"/>
        <v>0</v>
      </c>
      <c r="E1194" s="247">
        <v>0</v>
      </c>
      <c r="F1194" s="247">
        <v>0</v>
      </c>
      <c r="G1194" s="247">
        <v>0</v>
      </c>
      <c r="H1194" s="247">
        <v>0</v>
      </c>
      <c r="I1194" s="247">
        <v>0</v>
      </c>
      <c r="J1194" s="249">
        <v>0</v>
      </c>
      <c r="K1194" s="247">
        <v>0</v>
      </c>
      <c r="L1194" s="247">
        <v>0</v>
      </c>
      <c r="M1194" s="247">
        <v>0</v>
      </c>
      <c r="N1194" s="247">
        <v>-563425.19999999995</v>
      </c>
      <c r="O1194" s="247">
        <v>0</v>
      </c>
      <c r="P1194" s="247">
        <v>0</v>
      </c>
      <c r="Q1194" s="247">
        <v>0</v>
      </c>
      <c r="R1194" s="247">
        <v>0</v>
      </c>
      <c r="S1194" s="247">
        <v>0</v>
      </c>
      <c r="T1194" s="247">
        <v>0</v>
      </c>
      <c r="U1194" s="286"/>
      <c r="V1194" s="286"/>
      <c r="W1194" s="286"/>
      <c r="X1194" s="286"/>
      <c r="Y1194" s="286"/>
      <c r="Z1194" s="286"/>
      <c r="AA1194" s="286"/>
      <c r="AB1194" s="286"/>
      <c r="AC1194" s="286"/>
      <c r="AD1194" s="286"/>
      <c r="AE1194" s="286"/>
      <c r="AF1194" s="286"/>
      <c r="AG1194" s="286"/>
      <c r="AH1194" s="286"/>
      <c r="AI1194" s="286"/>
      <c r="AJ1194" s="286"/>
      <c r="AK1194" s="286"/>
      <c r="AL1194" s="286"/>
      <c r="AM1194" s="286"/>
      <c r="AN1194" s="286"/>
      <c r="AO1194" s="286"/>
      <c r="AP1194" s="286"/>
      <c r="AQ1194" s="286"/>
    </row>
    <row r="1195" spans="1:43" ht="22.5" customHeight="1" x14ac:dyDescent="0.25">
      <c r="A1195" s="344" t="s">
        <v>921</v>
      </c>
      <c r="B1195" s="344"/>
      <c r="C1195" s="242">
        <f t="shared" ref="C1195:T1195" si="262">SUM(C1196:C1203)</f>
        <v>7712675.75</v>
      </c>
      <c r="D1195" s="242">
        <f t="shared" si="262"/>
        <v>0</v>
      </c>
      <c r="E1195" s="242">
        <f t="shared" si="262"/>
        <v>0</v>
      </c>
      <c r="F1195" s="242">
        <f t="shared" si="262"/>
        <v>0</v>
      </c>
      <c r="G1195" s="242">
        <f t="shared" si="262"/>
        <v>0</v>
      </c>
      <c r="H1195" s="242">
        <f t="shared" si="262"/>
        <v>0</v>
      </c>
      <c r="I1195" s="242">
        <f t="shared" si="262"/>
        <v>0</v>
      </c>
      <c r="J1195" s="243">
        <f t="shared" si="262"/>
        <v>0</v>
      </c>
      <c r="K1195" s="242">
        <f t="shared" si="262"/>
        <v>0</v>
      </c>
      <c r="L1195" s="242">
        <f t="shared" si="262"/>
        <v>4677096.9799999995</v>
      </c>
      <c r="M1195" s="242">
        <f t="shared" si="262"/>
        <v>0</v>
      </c>
      <c r="N1195" s="242">
        <f t="shared" si="262"/>
        <v>3035578.77</v>
      </c>
      <c r="O1195" s="242">
        <f t="shared" si="262"/>
        <v>0</v>
      </c>
      <c r="P1195" s="242">
        <f t="shared" si="262"/>
        <v>0</v>
      </c>
      <c r="Q1195" s="242">
        <f t="shared" si="262"/>
        <v>0</v>
      </c>
      <c r="R1195" s="242">
        <f t="shared" si="262"/>
        <v>0</v>
      </c>
      <c r="S1195" s="242">
        <f t="shared" si="262"/>
        <v>0</v>
      </c>
      <c r="T1195" s="242">
        <f t="shared" si="262"/>
        <v>0</v>
      </c>
      <c r="U1195" s="250"/>
      <c r="V1195" s="250"/>
      <c r="W1195" s="250"/>
      <c r="X1195" s="250"/>
      <c r="Y1195" s="250"/>
      <c r="Z1195" s="250"/>
      <c r="AA1195" s="250"/>
      <c r="AB1195" s="250"/>
      <c r="AC1195" s="250"/>
      <c r="AD1195" s="250"/>
      <c r="AE1195" s="250"/>
      <c r="AF1195" s="250"/>
      <c r="AG1195" s="250"/>
      <c r="AH1195" s="250"/>
      <c r="AI1195" s="250"/>
      <c r="AJ1195" s="250"/>
      <c r="AK1195" s="250"/>
      <c r="AL1195" s="250"/>
      <c r="AM1195" s="250"/>
      <c r="AN1195" s="250"/>
      <c r="AO1195" s="250"/>
      <c r="AP1195" s="250"/>
      <c r="AQ1195" s="250"/>
    </row>
    <row r="1196" spans="1:43" ht="22.5" customHeight="1" x14ac:dyDescent="0.25">
      <c r="A1196" s="245">
        <v>1</v>
      </c>
      <c r="B1196" s="246" t="s">
        <v>1049</v>
      </c>
      <c r="C1196" s="247">
        <f t="shared" ref="C1196:C1203" si="263">D1196+K1196+L1196+M1196+N1196+O1196+P1196+Q1196+R1196+S1196+T1196</f>
        <v>711142</v>
      </c>
      <c r="D1196" s="247">
        <f t="shared" ref="D1196:D1203" si="264">SUM(E1196:I1196)</f>
        <v>0</v>
      </c>
      <c r="E1196" s="247">
        <v>0</v>
      </c>
      <c r="F1196" s="247">
        <v>0</v>
      </c>
      <c r="G1196" s="247">
        <v>0</v>
      </c>
      <c r="H1196" s="247">
        <v>0</v>
      </c>
      <c r="I1196" s="247">
        <v>0</v>
      </c>
      <c r="J1196" s="249">
        <v>0</v>
      </c>
      <c r="K1196" s="247">
        <v>0</v>
      </c>
      <c r="L1196" s="247">
        <v>0</v>
      </c>
      <c r="M1196" s="247">
        <v>0</v>
      </c>
      <c r="N1196" s="247">
        <v>711142</v>
      </c>
      <c r="O1196" s="247">
        <v>0</v>
      </c>
      <c r="P1196" s="247">
        <v>0</v>
      </c>
      <c r="Q1196" s="247">
        <v>0</v>
      </c>
      <c r="R1196" s="247">
        <v>0</v>
      </c>
      <c r="S1196" s="247">
        <v>0</v>
      </c>
      <c r="T1196" s="247">
        <v>0</v>
      </c>
      <c r="U1196" s="250"/>
      <c r="V1196" s="250"/>
      <c r="W1196" s="250"/>
      <c r="X1196" s="250"/>
      <c r="Y1196" s="250"/>
      <c r="Z1196" s="250"/>
      <c r="AA1196" s="250"/>
      <c r="AB1196" s="250"/>
      <c r="AC1196" s="250"/>
      <c r="AD1196" s="250"/>
      <c r="AE1196" s="250"/>
      <c r="AF1196" s="250"/>
      <c r="AG1196" s="250"/>
      <c r="AH1196" s="250"/>
      <c r="AI1196" s="250"/>
      <c r="AJ1196" s="250"/>
      <c r="AK1196" s="250"/>
      <c r="AL1196" s="250"/>
      <c r="AM1196" s="250"/>
      <c r="AN1196" s="250"/>
      <c r="AO1196" s="250"/>
      <c r="AP1196" s="250"/>
      <c r="AQ1196" s="250"/>
    </row>
    <row r="1197" spans="1:43" ht="22.5" customHeight="1" x14ac:dyDescent="0.25">
      <c r="A1197" s="245">
        <v>2</v>
      </c>
      <c r="B1197" s="246" t="s">
        <v>1050</v>
      </c>
      <c r="C1197" s="247">
        <f t="shared" si="263"/>
        <v>1472910</v>
      </c>
      <c r="D1197" s="247">
        <f t="shared" si="264"/>
        <v>0</v>
      </c>
      <c r="E1197" s="247">
        <v>0</v>
      </c>
      <c r="F1197" s="247">
        <v>0</v>
      </c>
      <c r="G1197" s="247">
        <v>0</v>
      </c>
      <c r="H1197" s="247">
        <v>0</v>
      </c>
      <c r="I1197" s="247">
        <v>0</v>
      </c>
      <c r="J1197" s="249">
        <v>0</v>
      </c>
      <c r="K1197" s="247">
        <v>0</v>
      </c>
      <c r="L1197" s="247">
        <v>1472910</v>
      </c>
      <c r="M1197" s="247">
        <v>0</v>
      </c>
      <c r="N1197" s="247">
        <v>0</v>
      </c>
      <c r="O1197" s="247">
        <v>0</v>
      </c>
      <c r="P1197" s="247">
        <v>0</v>
      </c>
      <c r="Q1197" s="247">
        <v>0</v>
      </c>
      <c r="R1197" s="247">
        <v>0</v>
      </c>
      <c r="S1197" s="247">
        <v>0</v>
      </c>
      <c r="T1197" s="247">
        <v>0</v>
      </c>
      <c r="U1197" s="250"/>
      <c r="V1197" s="250"/>
      <c r="W1197" s="250"/>
      <c r="X1197" s="250"/>
      <c r="Y1197" s="250"/>
      <c r="Z1197" s="250"/>
      <c r="AA1197" s="250"/>
      <c r="AB1197" s="250"/>
      <c r="AC1197" s="250"/>
      <c r="AD1197" s="250"/>
      <c r="AE1197" s="250"/>
      <c r="AF1197" s="250"/>
      <c r="AG1197" s="250"/>
      <c r="AH1197" s="250"/>
      <c r="AI1197" s="250"/>
      <c r="AJ1197" s="250"/>
      <c r="AK1197" s="250"/>
      <c r="AL1197" s="250"/>
      <c r="AM1197" s="250"/>
      <c r="AN1197" s="250"/>
      <c r="AO1197" s="250"/>
      <c r="AP1197" s="250"/>
      <c r="AQ1197" s="250"/>
    </row>
    <row r="1198" spans="1:43" ht="22.5" customHeight="1" x14ac:dyDescent="0.25">
      <c r="A1198" s="245">
        <v>3</v>
      </c>
      <c r="B1198" s="246" t="s">
        <v>1051</v>
      </c>
      <c r="C1198" s="247">
        <f t="shared" si="263"/>
        <v>826641.3</v>
      </c>
      <c r="D1198" s="247">
        <f t="shared" si="264"/>
        <v>0</v>
      </c>
      <c r="E1198" s="247">
        <v>0</v>
      </c>
      <c r="F1198" s="247">
        <v>0</v>
      </c>
      <c r="G1198" s="247">
        <v>0</v>
      </c>
      <c r="H1198" s="247">
        <v>0</v>
      </c>
      <c r="I1198" s="247">
        <v>0</v>
      </c>
      <c r="J1198" s="249">
        <v>0</v>
      </c>
      <c r="K1198" s="247">
        <v>0</v>
      </c>
      <c r="L1198" s="247">
        <v>826641.3</v>
      </c>
      <c r="M1198" s="247">
        <v>0</v>
      </c>
      <c r="N1198" s="247">
        <v>0</v>
      </c>
      <c r="O1198" s="247">
        <v>0</v>
      </c>
      <c r="P1198" s="247">
        <v>0</v>
      </c>
      <c r="Q1198" s="247">
        <v>0</v>
      </c>
      <c r="R1198" s="247">
        <v>0</v>
      </c>
      <c r="S1198" s="247">
        <v>0</v>
      </c>
      <c r="T1198" s="247">
        <v>0</v>
      </c>
      <c r="U1198" s="250"/>
      <c r="V1198" s="250"/>
      <c r="W1198" s="250"/>
      <c r="X1198" s="250"/>
      <c r="Y1198" s="250"/>
      <c r="Z1198" s="250"/>
      <c r="AA1198" s="250"/>
      <c r="AB1198" s="250"/>
      <c r="AC1198" s="250"/>
      <c r="AD1198" s="250"/>
      <c r="AE1198" s="250"/>
      <c r="AF1198" s="250"/>
      <c r="AG1198" s="250"/>
      <c r="AH1198" s="250"/>
      <c r="AI1198" s="250"/>
      <c r="AJ1198" s="250"/>
      <c r="AK1198" s="250"/>
      <c r="AL1198" s="250"/>
      <c r="AM1198" s="250"/>
      <c r="AN1198" s="250"/>
      <c r="AO1198" s="250"/>
      <c r="AP1198" s="250"/>
      <c r="AQ1198" s="250"/>
    </row>
    <row r="1199" spans="1:43" ht="22.5" customHeight="1" x14ac:dyDescent="0.25">
      <c r="A1199" s="245">
        <v>4</v>
      </c>
      <c r="B1199" s="246" t="s">
        <v>1052</v>
      </c>
      <c r="C1199" s="247">
        <f t="shared" si="263"/>
        <v>663523.77</v>
      </c>
      <c r="D1199" s="247">
        <f t="shared" si="264"/>
        <v>0</v>
      </c>
      <c r="E1199" s="247">
        <v>0</v>
      </c>
      <c r="F1199" s="247">
        <v>0</v>
      </c>
      <c r="G1199" s="247">
        <v>0</v>
      </c>
      <c r="H1199" s="247">
        <v>0</v>
      </c>
      <c r="I1199" s="247">
        <v>0</v>
      </c>
      <c r="J1199" s="249">
        <v>0</v>
      </c>
      <c r="K1199" s="247">
        <v>0</v>
      </c>
      <c r="L1199" s="247">
        <v>0</v>
      </c>
      <c r="M1199" s="247">
        <v>0</v>
      </c>
      <c r="N1199" s="247">
        <v>663523.77</v>
      </c>
      <c r="O1199" s="247">
        <v>0</v>
      </c>
      <c r="P1199" s="247">
        <v>0</v>
      </c>
      <c r="Q1199" s="247">
        <v>0</v>
      </c>
      <c r="R1199" s="247">
        <v>0</v>
      </c>
      <c r="S1199" s="247">
        <v>0</v>
      </c>
      <c r="T1199" s="247">
        <v>0</v>
      </c>
      <c r="U1199" s="250"/>
      <c r="V1199" s="250"/>
      <c r="W1199" s="250"/>
      <c r="X1199" s="250"/>
      <c r="Y1199" s="250"/>
      <c r="Z1199" s="250"/>
      <c r="AA1199" s="250"/>
      <c r="AB1199" s="250"/>
      <c r="AC1199" s="250"/>
      <c r="AD1199" s="250"/>
      <c r="AE1199" s="250"/>
      <c r="AF1199" s="250"/>
      <c r="AG1199" s="250"/>
      <c r="AH1199" s="250"/>
      <c r="AI1199" s="250"/>
      <c r="AJ1199" s="250"/>
      <c r="AK1199" s="250"/>
      <c r="AL1199" s="250"/>
      <c r="AM1199" s="250"/>
      <c r="AN1199" s="250"/>
      <c r="AO1199" s="250"/>
      <c r="AP1199" s="250"/>
      <c r="AQ1199" s="250"/>
    </row>
    <row r="1200" spans="1:43" ht="22.5" customHeight="1" x14ac:dyDescent="0.25">
      <c r="A1200" s="245">
        <v>5</v>
      </c>
      <c r="B1200" s="246" t="s">
        <v>1053</v>
      </c>
      <c r="C1200" s="247">
        <f t="shared" si="263"/>
        <v>832478</v>
      </c>
      <c r="D1200" s="247">
        <f t="shared" si="264"/>
        <v>0</v>
      </c>
      <c r="E1200" s="247">
        <v>0</v>
      </c>
      <c r="F1200" s="247">
        <v>0</v>
      </c>
      <c r="G1200" s="247">
        <v>0</v>
      </c>
      <c r="H1200" s="247">
        <v>0</v>
      </c>
      <c r="I1200" s="247">
        <v>0</v>
      </c>
      <c r="J1200" s="249">
        <v>0</v>
      </c>
      <c r="K1200" s="247">
        <v>0</v>
      </c>
      <c r="L1200" s="247">
        <v>0</v>
      </c>
      <c r="M1200" s="247">
        <v>0</v>
      </c>
      <c r="N1200" s="247">
        <v>832478</v>
      </c>
      <c r="O1200" s="247">
        <v>0</v>
      </c>
      <c r="P1200" s="247">
        <v>0</v>
      </c>
      <c r="Q1200" s="247">
        <v>0</v>
      </c>
      <c r="R1200" s="247">
        <v>0</v>
      </c>
      <c r="S1200" s="247">
        <v>0</v>
      </c>
      <c r="T1200" s="247">
        <v>0</v>
      </c>
      <c r="U1200" s="250"/>
      <c r="V1200" s="250"/>
      <c r="W1200" s="250"/>
      <c r="X1200" s="250"/>
      <c r="Y1200" s="250"/>
      <c r="Z1200" s="250"/>
      <c r="AA1200" s="250"/>
      <c r="AB1200" s="250"/>
      <c r="AC1200" s="250"/>
      <c r="AD1200" s="250"/>
      <c r="AE1200" s="250"/>
      <c r="AF1200" s="250"/>
      <c r="AG1200" s="250"/>
      <c r="AH1200" s="250"/>
      <c r="AI1200" s="250"/>
      <c r="AJ1200" s="250"/>
      <c r="AK1200" s="250"/>
      <c r="AL1200" s="250"/>
      <c r="AM1200" s="250"/>
      <c r="AN1200" s="250"/>
      <c r="AO1200" s="250"/>
      <c r="AP1200" s="250"/>
      <c r="AQ1200" s="250"/>
    </row>
    <row r="1201" spans="1:43" ht="22.5" customHeight="1" x14ac:dyDescent="0.25">
      <c r="A1201" s="245">
        <v>6</v>
      </c>
      <c r="B1201" s="246" t="s">
        <v>1054</v>
      </c>
      <c r="C1201" s="285">
        <f t="shared" si="263"/>
        <v>828435</v>
      </c>
      <c r="D1201" s="247">
        <f t="shared" si="264"/>
        <v>0</v>
      </c>
      <c r="E1201" s="285">
        <v>0</v>
      </c>
      <c r="F1201" s="247">
        <v>0</v>
      </c>
      <c r="G1201" s="285">
        <v>0</v>
      </c>
      <c r="H1201" s="247">
        <v>0</v>
      </c>
      <c r="I1201" s="285">
        <v>0</v>
      </c>
      <c r="J1201" s="249">
        <v>0</v>
      </c>
      <c r="K1201" s="285">
        <v>0</v>
      </c>
      <c r="L1201" s="247">
        <v>0</v>
      </c>
      <c r="M1201" s="285">
        <v>0</v>
      </c>
      <c r="N1201" s="247">
        <v>828435</v>
      </c>
      <c r="O1201" s="285">
        <v>0</v>
      </c>
      <c r="P1201" s="247">
        <v>0</v>
      </c>
      <c r="Q1201" s="285">
        <v>0</v>
      </c>
      <c r="R1201" s="247">
        <v>0</v>
      </c>
      <c r="S1201" s="285">
        <v>0</v>
      </c>
      <c r="T1201" s="247">
        <v>0</v>
      </c>
      <c r="U1201" s="314"/>
      <c r="V1201" s="314"/>
      <c r="W1201" s="290"/>
      <c r="X1201" s="290"/>
      <c r="Y1201" s="290"/>
      <c r="Z1201" s="290"/>
      <c r="AA1201" s="290"/>
      <c r="AB1201" s="290"/>
      <c r="AC1201" s="290"/>
      <c r="AD1201" s="290"/>
      <c r="AE1201" s="290"/>
      <c r="AF1201" s="290"/>
      <c r="AG1201" s="290"/>
      <c r="AH1201" s="290"/>
      <c r="AI1201" s="290"/>
      <c r="AJ1201" s="290"/>
      <c r="AK1201" s="290"/>
      <c r="AL1201" s="290"/>
      <c r="AM1201" s="290"/>
      <c r="AN1201" s="290"/>
      <c r="AO1201" s="290"/>
      <c r="AP1201" s="290"/>
      <c r="AQ1201" s="290"/>
    </row>
    <row r="1202" spans="1:43" ht="22.5" customHeight="1" x14ac:dyDescent="0.25">
      <c r="A1202" s="245">
        <v>7</v>
      </c>
      <c r="B1202" s="246" t="s">
        <v>1056</v>
      </c>
      <c r="C1202" s="247">
        <f t="shared" si="263"/>
        <v>1550904.68</v>
      </c>
      <c r="D1202" s="247">
        <f t="shared" si="264"/>
        <v>0</v>
      </c>
      <c r="E1202" s="247">
        <v>0</v>
      </c>
      <c r="F1202" s="247">
        <v>0</v>
      </c>
      <c r="G1202" s="247">
        <v>0</v>
      </c>
      <c r="H1202" s="247">
        <v>0</v>
      </c>
      <c r="I1202" s="247">
        <v>0</v>
      </c>
      <c r="J1202" s="249">
        <v>0</v>
      </c>
      <c r="K1202" s="247">
        <v>0</v>
      </c>
      <c r="L1202" s="247">
        <v>1550904.68</v>
      </c>
      <c r="M1202" s="247">
        <v>0</v>
      </c>
      <c r="N1202" s="247">
        <v>0</v>
      </c>
      <c r="O1202" s="247">
        <v>0</v>
      </c>
      <c r="P1202" s="247">
        <v>0</v>
      </c>
      <c r="Q1202" s="247">
        <v>0</v>
      </c>
      <c r="R1202" s="247">
        <v>0</v>
      </c>
      <c r="S1202" s="247">
        <v>0</v>
      </c>
      <c r="T1202" s="247">
        <v>0</v>
      </c>
      <c r="U1202" s="244"/>
      <c r="V1202" s="244"/>
      <c r="W1202" s="244"/>
      <c r="X1202" s="244"/>
      <c r="Y1202" s="244"/>
      <c r="Z1202" s="244"/>
      <c r="AA1202" s="244"/>
      <c r="AB1202" s="244"/>
      <c r="AC1202" s="244"/>
      <c r="AD1202" s="244"/>
      <c r="AE1202" s="244"/>
      <c r="AF1202" s="244"/>
      <c r="AG1202" s="244"/>
      <c r="AH1202" s="244"/>
      <c r="AI1202" s="244"/>
      <c r="AJ1202" s="244"/>
      <c r="AK1202" s="244"/>
      <c r="AL1202" s="244"/>
      <c r="AM1202" s="244"/>
      <c r="AN1202" s="244"/>
      <c r="AO1202" s="244"/>
      <c r="AP1202" s="244"/>
      <c r="AQ1202" s="244"/>
    </row>
    <row r="1203" spans="1:43" ht="22.5" customHeight="1" x14ac:dyDescent="0.25">
      <c r="A1203" s="245">
        <v>8</v>
      </c>
      <c r="B1203" s="246" t="s">
        <v>1057</v>
      </c>
      <c r="C1203" s="247">
        <f t="shared" si="263"/>
        <v>826641</v>
      </c>
      <c r="D1203" s="247">
        <f t="shared" si="264"/>
        <v>0</v>
      </c>
      <c r="E1203" s="247">
        <v>0</v>
      </c>
      <c r="F1203" s="247">
        <v>0</v>
      </c>
      <c r="G1203" s="247">
        <v>0</v>
      </c>
      <c r="H1203" s="247">
        <v>0</v>
      </c>
      <c r="I1203" s="247">
        <v>0</v>
      </c>
      <c r="J1203" s="249">
        <v>0</v>
      </c>
      <c r="K1203" s="247">
        <v>0</v>
      </c>
      <c r="L1203" s="247">
        <v>826641</v>
      </c>
      <c r="M1203" s="247">
        <v>0</v>
      </c>
      <c r="N1203" s="247">
        <v>0</v>
      </c>
      <c r="O1203" s="247">
        <v>0</v>
      </c>
      <c r="P1203" s="247">
        <v>0</v>
      </c>
      <c r="Q1203" s="247">
        <v>0</v>
      </c>
      <c r="R1203" s="247">
        <v>0</v>
      </c>
      <c r="S1203" s="247">
        <v>0</v>
      </c>
      <c r="T1203" s="247">
        <v>0</v>
      </c>
      <c r="U1203" s="244"/>
      <c r="V1203" s="244"/>
      <c r="W1203" s="244"/>
      <c r="X1203" s="244"/>
      <c r="Y1203" s="244"/>
      <c r="Z1203" s="244"/>
      <c r="AA1203" s="244"/>
      <c r="AB1203" s="244"/>
      <c r="AC1203" s="244"/>
      <c r="AD1203" s="244"/>
      <c r="AE1203" s="244"/>
      <c r="AF1203" s="244"/>
      <c r="AG1203" s="244"/>
      <c r="AH1203" s="244"/>
      <c r="AI1203" s="244"/>
      <c r="AJ1203" s="244"/>
      <c r="AK1203" s="244"/>
      <c r="AL1203" s="244"/>
      <c r="AM1203" s="244"/>
      <c r="AN1203" s="244"/>
      <c r="AO1203" s="244"/>
      <c r="AP1203" s="244"/>
      <c r="AQ1203" s="244"/>
    </row>
    <row r="1204" spans="1:43" s="40" customFormat="1" ht="22.5" customHeight="1" x14ac:dyDescent="0.25">
      <c r="A1204" s="344" t="s">
        <v>745</v>
      </c>
      <c r="B1204" s="344"/>
      <c r="C1204" s="309">
        <f t="shared" ref="C1204:T1204" si="265">C1205</f>
        <v>1394400</v>
      </c>
      <c r="D1204" s="309">
        <f t="shared" si="265"/>
        <v>0</v>
      </c>
      <c r="E1204" s="309">
        <f t="shared" si="265"/>
        <v>0</v>
      </c>
      <c r="F1204" s="309">
        <f t="shared" si="265"/>
        <v>0</v>
      </c>
      <c r="G1204" s="309">
        <f t="shared" si="265"/>
        <v>0</v>
      </c>
      <c r="H1204" s="309">
        <f t="shared" si="265"/>
        <v>0</v>
      </c>
      <c r="I1204" s="309">
        <f t="shared" si="265"/>
        <v>0</v>
      </c>
      <c r="J1204" s="310">
        <f t="shared" si="265"/>
        <v>0</v>
      </c>
      <c r="K1204" s="309">
        <f t="shared" si="265"/>
        <v>0</v>
      </c>
      <c r="L1204" s="309">
        <f t="shared" si="265"/>
        <v>0</v>
      </c>
      <c r="M1204" s="309">
        <f t="shared" si="265"/>
        <v>0</v>
      </c>
      <c r="N1204" s="309">
        <f t="shared" si="265"/>
        <v>1394400</v>
      </c>
      <c r="O1204" s="309">
        <f t="shared" si="265"/>
        <v>0</v>
      </c>
      <c r="P1204" s="309">
        <f t="shared" si="265"/>
        <v>0</v>
      </c>
      <c r="Q1204" s="309">
        <f t="shared" si="265"/>
        <v>0</v>
      </c>
      <c r="R1204" s="309">
        <f t="shared" si="265"/>
        <v>0</v>
      </c>
      <c r="S1204" s="309">
        <f t="shared" si="265"/>
        <v>0</v>
      </c>
      <c r="T1204" s="309">
        <f t="shared" si="265"/>
        <v>0</v>
      </c>
      <c r="U1204" s="244"/>
      <c r="V1204" s="244"/>
      <c r="W1204" s="244"/>
      <c r="X1204" s="244"/>
      <c r="Y1204" s="244"/>
      <c r="Z1204" s="244"/>
      <c r="AA1204" s="244"/>
      <c r="AB1204" s="244"/>
      <c r="AC1204" s="244"/>
      <c r="AD1204" s="244"/>
      <c r="AE1204" s="244"/>
      <c r="AF1204" s="244"/>
      <c r="AG1204" s="244"/>
      <c r="AH1204" s="244"/>
      <c r="AI1204" s="244"/>
      <c r="AJ1204" s="244"/>
      <c r="AK1204" s="244"/>
      <c r="AL1204" s="244"/>
      <c r="AM1204" s="244"/>
      <c r="AN1204" s="244"/>
      <c r="AO1204" s="244"/>
      <c r="AP1204" s="244"/>
      <c r="AQ1204" s="244"/>
    </row>
    <row r="1205" spans="1:43" s="40" customFormat="1" ht="22.5" customHeight="1" x14ac:dyDescent="0.25">
      <c r="A1205" s="315">
        <v>1</v>
      </c>
      <c r="B1205" s="246" t="s">
        <v>1569</v>
      </c>
      <c r="C1205" s="268">
        <f>D1205+K1205+L1205+M1205+N1205+O1205+P1205+Q1205+R1205+S1205+T1205</f>
        <v>1394400</v>
      </c>
      <c r="D1205" s="268">
        <f>SUM(E1205:I1205)</f>
        <v>0</v>
      </c>
      <c r="E1205" s="268">
        <v>0</v>
      </c>
      <c r="F1205" s="268">
        <v>0</v>
      </c>
      <c r="G1205" s="268">
        <v>0</v>
      </c>
      <c r="H1205" s="268">
        <v>0</v>
      </c>
      <c r="I1205" s="268">
        <v>0</v>
      </c>
      <c r="J1205" s="302">
        <v>0</v>
      </c>
      <c r="K1205" s="268">
        <v>0</v>
      </c>
      <c r="L1205" s="268">
        <v>0</v>
      </c>
      <c r="M1205" s="268">
        <v>0</v>
      </c>
      <c r="N1205" s="268">
        <v>1394400</v>
      </c>
      <c r="O1205" s="268">
        <v>0</v>
      </c>
      <c r="P1205" s="268">
        <v>0</v>
      </c>
      <c r="Q1205" s="266">
        <v>0</v>
      </c>
      <c r="R1205" s="266">
        <v>0</v>
      </c>
      <c r="S1205" s="268">
        <v>0</v>
      </c>
      <c r="T1205" s="268">
        <v>0</v>
      </c>
      <c r="U1205" s="244"/>
      <c r="V1205" s="244"/>
      <c r="W1205" s="244"/>
      <c r="X1205" s="244"/>
      <c r="Y1205" s="244"/>
      <c r="Z1205" s="244"/>
      <c r="AA1205" s="244"/>
      <c r="AB1205" s="244"/>
      <c r="AC1205" s="244"/>
      <c r="AD1205" s="244"/>
      <c r="AE1205" s="244"/>
      <c r="AF1205" s="244"/>
      <c r="AG1205" s="244"/>
      <c r="AH1205" s="244"/>
      <c r="AI1205" s="244"/>
      <c r="AJ1205" s="244"/>
      <c r="AK1205" s="244"/>
      <c r="AL1205" s="244"/>
      <c r="AM1205" s="244"/>
      <c r="AN1205" s="244"/>
      <c r="AO1205" s="244"/>
      <c r="AP1205" s="244"/>
      <c r="AQ1205" s="244"/>
    </row>
    <row r="1206" spans="1:43" s="48" customFormat="1" ht="22.5" customHeight="1" x14ac:dyDescent="0.25">
      <c r="A1206" s="344" t="s">
        <v>749</v>
      </c>
      <c r="B1206" s="344"/>
      <c r="C1206" s="242">
        <f t="shared" ref="C1206:T1206" si="266">SUM(C1207:C1213)</f>
        <v>2980781</v>
      </c>
      <c r="D1206" s="242">
        <f t="shared" si="266"/>
        <v>1811927</v>
      </c>
      <c r="E1206" s="242">
        <f t="shared" si="266"/>
        <v>0</v>
      </c>
      <c r="F1206" s="242">
        <f t="shared" si="266"/>
        <v>449187</v>
      </c>
      <c r="G1206" s="242">
        <f t="shared" si="266"/>
        <v>371713</v>
      </c>
      <c r="H1206" s="242">
        <f t="shared" si="266"/>
        <v>991027</v>
      </c>
      <c r="I1206" s="242">
        <f t="shared" si="266"/>
        <v>0</v>
      </c>
      <c r="J1206" s="243">
        <f t="shared" si="266"/>
        <v>0</v>
      </c>
      <c r="K1206" s="242">
        <f t="shared" si="266"/>
        <v>0</v>
      </c>
      <c r="L1206" s="242">
        <f t="shared" si="266"/>
        <v>0</v>
      </c>
      <c r="M1206" s="242">
        <f t="shared" si="266"/>
        <v>109676</v>
      </c>
      <c r="N1206" s="242">
        <f t="shared" si="266"/>
        <v>1059178</v>
      </c>
      <c r="O1206" s="242">
        <f t="shared" si="266"/>
        <v>0</v>
      </c>
      <c r="P1206" s="242">
        <f t="shared" si="266"/>
        <v>0</v>
      </c>
      <c r="Q1206" s="242">
        <f t="shared" si="266"/>
        <v>0</v>
      </c>
      <c r="R1206" s="242">
        <f t="shared" si="266"/>
        <v>0</v>
      </c>
      <c r="S1206" s="242">
        <f t="shared" si="266"/>
        <v>0</v>
      </c>
      <c r="T1206" s="242">
        <f t="shared" si="266"/>
        <v>0</v>
      </c>
      <c r="U1206" s="250"/>
      <c r="V1206" s="250"/>
      <c r="W1206" s="250"/>
      <c r="X1206" s="250"/>
      <c r="Y1206" s="250"/>
      <c r="Z1206" s="250"/>
      <c r="AA1206" s="250"/>
      <c r="AB1206" s="250"/>
      <c r="AC1206" s="250"/>
      <c r="AD1206" s="250"/>
      <c r="AE1206" s="250"/>
      <c r="AF1206" s="250"/>
      <c r="AG1206" s="250"/>
      <c r="AH1206" s="250"/>
      <c r="AI1206" s="250"/>
      <c r="AJ1206" s="250"/>
      <c r="AK1206" s="250"/>
      <c r="AL1206" s="250"/>
      <c r="AM1206" s="250"/>
      <c r="AN1206" s="250"/>
      <c r="AO1206" s="250"/>
      <c r="AP1206" s="250"/>
      <c r="AQ1206" s="250"/>
    </row>
    <row r="1207" spans="1:43" s="48" customFormat="1" ht="22.5" customHeight="1" x14ac:dyDescent="0.25">
      <c r="A1207" s="245">
        <v>1</v>
      </c>
      <c r="B1207" s="246" t="s">
        <v>1059</v>
      </c>
      <c r="C1207" s="247">
        <f t="shared" ref="C1207:C1213" si="267">D1207+K1207+L1207+M1207+N1207+O1207+P1207+Q1207+R1207+S1207+T1207</f>
        <v>638935</v>
      </c>
      <c r="D1207" s="247">
        <f t="shared" ref="D1207:D1213" si="268">SUM(E1207:I1207)</f>
        <v>638935</v>
      </c>
      <c r="E1207" s="247">
        <v>0</v>
      </c>
      <c r="F1207" s="247">
        <v>0</v>
      </c>
      <c r="G1207" s="247">
        <v>347667</v>
      </c>
      <c r="H1207" s="247">
        <v>291268</v>
      </c>
      <c r="I1207" s="247">
        <v>0</v>
      </c>
      <c r="J1207" s="249">
        <v>0</v>
      </c>
      <c r="K1207" s="247">
        <v>0</v>
      </c>
      <c r="L1207" s="247">
        <v>0</v>
      </c>
      <c r="M1207" s="247">
        <v>0</v>
      </c>
      <c r="N1207" s="247">
        <v>0</v>
      </c>
      <c r="O1207" s="247">
        <v>0</v>
      </c>
      <c r="P1207" s="247">
        <v>0</v>
      </c>
      <c r="Q1207" s="247">
        <v>0</v>
      </c>
      <c r="R1207" s="247">
        <v>0</v>
      </c>
      <c r="S1207" s="247">
        <v>0</v>
      </c>
      <c r="T1207" s="247">
        <v>0</v>
      </c>
      <c r="U1207" s="250"/>
      <c r="V1207" s="250"/>
      <c r="W1207" s="250"/>
      <c r="X1207" s="250"/>
      <c r="Y1207" s="250"/>
      <c r="Z1207" s="250"/>
      <c r="AA1207" s="250"/>
      <c r="AB1207" s="250"/>
      <c r="AC1207" s="250"/>
      <c r="AD1207" s="250"/>
      <c r="AE1207" s="250"/>
      <c r="AF1207" s="250"/>
      <c r="AG1207" s="250"/>
      <c r="AH1207" s="250"/>
      <c r="AI1207" s="250"/>
      <c r="AJ1207" s="250"/>
      <c r="AK1207" s="250"/>
      <c r="AL1207" s="250"/>
      <c r="AM1207" s="250"/>
      <c r="AN1207" s="250"/>
      <c r="AO1207" s="250"/>
      <c r="AP1207" s="250"/>
      <c r="AQ1207" s="250"/>
    </row>
    <row r="1208" spans="1:43" s="48" customFormat="1" ht="22.5" customHeight="1" x14ac:dyDescent="0.25">
      <c r="A1208" s="245"/>
      <c r="B1208" s="246" t="s">
        <v>1059</v>
      </c>
      <c r="C1208" s="247">
        <f t="shared" si="267"/>
        <v>-638935</v>
      </c>
      <c r="D1208" s="247">
        <f t="shared" si="268"/>
        <v>-638935</v>
      </c>
      <c r="E1208" s="247">
        <v>0</v>
      </c>
      <c r="F1208" s="247">
        <v>0</v>
      </c>
      <c r="G1208" s="247">
        <v>-638935</v>
      </c>
      <c r="H1208" s="247">
        <v>0</v>
      </c>
      <c r="I1208" s="247">
        <v>0</v>
      </c>
      <c r="J1208" s="249">
        <v>0</v>
      </c>
      <c r="K1208" s="247">
        <v>0</v>
      </c>
      <c r="L1208" s="247">
        <v>0</v>
      </c>
      <c r="M1208" s="247">
        <v>0</v>
      </c>
      <c r="N1208" s="247">
        <v>0</v>
      </c>
      <c r="O1208" s="247">
        <v>0</v>
      </c>
      <c r="P1208" s="247">
        <v>0</v>
      </c>
      <c r="Q1208" s="247">
        <v>0</v>
      </c>
      <c r="R1208" s="247">
        <v>0</v>
      </c>
      <c r="S1208" s="247">
        <v>0</v>
      </c>
      <c r="T1208" s="247">
        <v>0</v>
      </c>
      <c r="U1208" s="250"/>
      <c r="V1208" s="250"/>
      <c r="W1208" s="250"/>
      <c r="X1208" s="250"/>
      <c r="Y1208" s="250"/>
      <c r="Z1208" s="250"/>
      <c r="AA1208" s="250"/>
      <c r="AB1208" s="250"/>
      <c r="AC1208" s="250"/>
      <c r="AD1208" s="250"/>
      <c r="AE1208" s="250"/>
      <c r="AF1208" s="250"/>
      <c r="AG1208" s="250"/>
      <c r="AH1208" s="250"/>
      <c r="AI1208" s="250"/>
      <c r="AJ1208" s="250"/>
      <c r="AK1208" s="250"/>
      <c r="AL1208" s="250"/>
      <c r="AM1208" s="250"/>
      <c r="AN1208" s="250"/>
      <c r="AO1208" s="250"/>
      <c r="AP1208" s="250"/>
      <c r="AQ1208" s="250"/>
    </row>
    <row r="1209" spans="1:43" s="48" customFormat="1" ht="22.5" customHeight="1" x14ac:dyDescent="0.25">
      <c r="A1209" s="245">
        <v>2</v>
      </c>
      <c r="B1209" s="246" t="s">
        <v>1060</v>
      </c>
      <c r="C1209" s="247">
        <f t="shared" si="267"/>
        <v>1325962</v>
      </c>
      <c r="D1209" s="247">
        <f t="shared" si="268"/>
        <v>1325962</v>
      </c>
      <c r="E1209" s="247">
        <v>0</v>
      </c>
      <c r="F1209" s="247">
        <v>0</v>
      </c>
      <c r="G1209" s="247">
        <v>662981</v>
      </c>
      <c r="H1209" s="247">
        <v>662981</v>
      </c>
      <c r="I1209" s="247">
        <v>0</v>
      </c>
      <c r="J1209" s="249">
        <v>0</v>
      </c>
      <c r="K1209" s="247">
        <v>0</v>
      </c>
      <c r="L1209" s="247">
        <v>0</v>
      </c>
      <c r="M1209" s="247">
        <v>0</v>
      </c>
      <c r="N1209" s="247">
        <v>0</v>
      </c>
      <c r="O1209" s="247">
        <v>0</v>
      </c>
      <c r="P1209" s="247">
        <v>0</v>
      </c>
      <c r="Q1209" s="247">
        <v>0</v>
      </c>
      <c r="R1209" s="247">
        <v>0</v>
      </c>
      <c r="S1209" s="247">
        <v>0</v>
      </c>
      <c r="T1209" s="247">
        <v>0</v>
      </c>
      <c r="U1209" s="250"/>
      <c r="V1209" s="250"/>
      <c r="W1209" s="250"/>
      <c r="X1209" s="250"/>
      <c r="Y1209" s="250"/>
      <c r="Z1209" s="250"/>
      <c r="AA1209" s="250"/>
      <c r="AB1209" s="250"/>
      <c r="AC1209" s="250"/>
      <c r="AD1209" s="250"/>
      <c r="AE1209" s="250"/>
      <c r="AF1209" s="250"/>
      <c r="AG1209" s="250"/>
      <c r="AH1209" s="250"/>
      <c r="AI1209" s="250"/>
      <c r="AJ1209" s="250"/>
      <c r="AK1209" s="250"/>
      <c r="AL1209" s="250"/>
      <c r="AM1209" s="250"/>
      <c r="AN1209" s="250"/>
      <c r="AO1209" s="250"/>
      <c r="AP1209" s="250"/>
      <c r="AQ1209" s="250"/>
    </row>
    <row r="1210" spans="1:43" s="48" customFormat="1" ht="22.5" customHeight="1" x14ac:dyDescent="0.25">
      <c r="A1210" s="245">
        <v>3</v>
      </c>
      <c r="B1210" s="246" t="s">
        <v>1061</v>
      </c>
      <c r="C1210" s="247">
        <f t="shared" si="267"/>
        <v>602188</v>
      </c>
      <c r="D1210" s="247">
        <f t="shared" si="268"/>
        <v>449187</v>
      </c>
      <c r="E1210" s="247">
        <v>0</v>
      </c>
      <c r="F1210" s="247">
        <v>449187</v>
      </c>
      <c r="G1210" s="247">
        <v>0</v>
      </c>
      <c r="H1210" s="247">
        <v>0</v>
      </c>
      <c r="I1210" s="247">
        <v>0</v>
      </c>
      <c r="J1210" s="249">
        <v>0</v>
      </c>
      <c r="K1210" s="247">
        <v>0</v>
      </c>
      <c r="L1210" s="247">
        <v>0</v>
      </c>
      <c r="M1210" s="247">
        <v>0</v>
      </c>
      <c r="N1210" s="247">
        <v>153001</v>
      </c>
      <c r="O1210" s="247">
        <v>0</v>
      </c>
      <c r="P1210" s="247">
        <v>0</v>
      </c>
      <c r="Q1210" s="247">
        <v>0</v>
      </c>
      <c r="R1210" s="247">
        <v>0</v>
      </c>
      <c r="S1210" s="247">
        <v>0</v>
      </c>
      <c r="T1210" s="247">
        <v>0</v>
      </c>
      <c r="U1210" s="250"/>
      <c r="V1210" s="250"/>
      <c r="W1210" s="250"/>
      <c r="X1210" s="250"/>
      <c r="Y1210" s="250"/>
      <c r="Z1210" s="250"/>
      <c r="AA1210" s="250"/>
      <c r="AB1210" s="250"/>
      <c r="AC1210" s="250"/>
      <c r="AD1210" s="250"/>
      <c r="AE1210" s="250"/>
      <c r="AF1210" s="250"/>
      <c r="AG1210" s="250"/>
      <c r="AH1210" s="250"/>
      <c r="AI1210" s="250"/>
      <c r="AJ1210" s="250"/>
      <c r="AK1210" s="250"/>
      <c r="AL1210" s="250"/>
      <c r="AM1210" s="250"/>
      <c r="AN1210" s="250"/>
      <c r="AO1210" s="250"/>
      <c r="AP1210" s="250"/>
      <c r="AQ1210" s="250"/>
    </row>
    <row r="1211" spans="1:43" s="48" customFormat="1" ht="22.5" customHeight="1" x14ac:dyDescent="0.25">
      <c r="A1211" s="245">
        <v>4</v>
      </c>
      <c r="B1211" s="246" t="s">
        <v>1062</v>
      </c>
      <c r="C1211" s="247">
        <f t="shared" si="267"/>
        <v>43547</v>
      </c>
      <c r="D1211" s="247">
        <f t="shared" si="268"/>
        <v>0</v>
      </c>
      <c r="E1211" s="247">
        <v>0</v>
      </c>
      <c r="F1211" s="247">
        <v>0</v>
      </c>
      <c r="G1211" s="247">
        <v>0</v>
      </c>
      <c r="H1211" s="247">
        <v>0</v>
      </c>
      <c r="I1211" s="247">
        <v>0</v>
      </c>
      <c r="J1211" s="249">
        <v>0</v>
      </c>
      <c r="K1211" s="247">
        <v>0</v>
      </c>
      <c r="L1211" s="247">
        <v>0</v>
      </c>
      <c r="M1211" s="247">
        <v>0</v>
      </c>
      <c r="N1211" s="247">
        <v>43547</v>
      </c>
      <c r="O1211" s="247">
        <v>0</v>
      </c>
      <c r="P1211" s="247">
        <v>0</v>
      </c>
      <c r="Q1211" s="247">
        <v>0</v>
      </c>
      <c r="R1211" s="247">
        <v>0</v>
      </c>
      <c r="S1211" s="247">
        <v>0</v>
      </c>
      <c r="T1211" s="247">
        <v>0</v>
      </c>
      <c r="U1211" s="250"/>
      <c r="V1211" s="250"/>
      <c r="W1211" s="250"/>
      <c r="X1211" s="250"/>
      <c r="Y1211" s="250"/>
      <c r="Z1211" s="250"/>
      <c r="AA1211" s="250"/>
      <c r="AB1211" s="250"/>
      <c r="AC1211" s="250"/>
      <c r="AD1211" s="250"/>
      <c r="AE1211" s="250"/>
      <c r="AF1211" s="250"/>
      <c r="AG1211" s="250"/>
      <c r="AH1211" s="250"/>
      <c r="AI1211" s="250"/>
      <c r="AJ1211" s="250"/>
      <c r="AK1211" s="250"/>
      <c r="AL1211" s="250"/>
      <c r="AM1211" s="250"/>
      <c r="AN1211" s="250"/>
      <c r="AO1211" s="250"/>
      <c r="AP1211" s="250"/>
      <c r="AQ1211" s="250"/>
    </row>
    <row r="1212" spans="1:43" s="40" customFormat="1" ht="22.5" customHeight="1" x14ac:dyDescent="0.25">
      <c r="A1212" s="245">
        <v>5</v>
      </c>
      <c r="B1212" s="246" t="s">
        <v>1063</v>
      </c>
      <c r="C1212" s="247">
        <f t="shared" si="267"/>
        <v>894302</v>
      </c>
      <c r="D1212" s="247">
        <f t="shared" si="268"/>
        <v>36778</v>
      </c>
      <c r="E1212" s="247">
        <v>0</v>
      </c>
      <c r="F1212" s="247">
        <v>0</v>
      </c>
      <c r="G1212" s="247">
        <v>0</v>
      </c>
      <c r="H1212" s="247">
        <v>36778</v>
      </c>
      <c r="I1212" s="247">
        <v>0</v>
      </c>
      <c r="J1212" s="249">
        <v>0</v>
      </c>
      <c r="K1212" s="247">
        <v>0</v>
      </c>
      <c r="L1212" s="247">
        <v>0</v>
      </c>
      <c r="M1212" s="247">
        <v>109676</v>
      </c>
      <c r="N1212" s="247">
        <v>747848</v>
      </c>
      <c r="O1212" s="247">
        <v>0</v>
      </c>
      <c r="P1212" s="247">
        <v>0</v>
      </c>
      <c r="Q1212" s="247">
        <v>0</v>
      </c>
      <c r="R1212" s="247">
        <v>0</v>
      </c>
      <c r="S1212" s="247">
        <v>0</v>
      </c>
      <c r="T1212" s="247">
        <v>0</v>
      </c>
      <c r="U1212" s="244"/>
      <c r="V1212" s="244"/>
      <c r="W1212" s="244"/>
      <c r="X1212" s="244"/>
      <c r="Y1212" s="244"/>
      <c r="Z1212" s="244"/>
      <c r="AA1212" s="244"/>
      <c r="AB1212" s="244"/>
      <c r="AC1212" s="244"/>
      <c r="AD1212" s="244"/>
      <c r="AE1212" s="244"/>
      <c r="AF1212" s="244"/>
      <c r="AG1212" s="244"/>
      <c r="AH1212" s="244"/>
      <c r="AI1212" s="244"/>
      <c r="AJ1212" s="244"/>
      <c r="AK1212" s="244"/>
      <c r="AL1212" s="244"/>
      <c r="AM1212" s="244"/>
      <c r="AN1212" s="244"/>
      <c r="AO1212" s="244"/>
      <c r="AP1212" s="244"/>
      <c r="AQ1212" s="244"/>
    </row>
    <row r="1213" spans="1:43" s="40" customFormat="1" ht="22.5" customHeight="1" x14ac:dyDescent="0.25">
      <c r="A1213" s="245">
        <v>6</v>
      </c>
      <c r="B1213" s="246" t="s">
        <v>1064</v>
      </c>
      <c r="C1213" s="247">
        <f t="shared" si="267"/>
        <v>114782</v>
      </c>
      <c r="D1213" s="247">
        <f t="shared" si="268"/>
        <v>0</v>
      </c>
      <c r="E1213" s="247">
        <v>0</v>
      </c>
      <c r="F1213" s="247">
        <v>0</v>
      </c>
      <c r="G1213" s="247">
        <v>0</v>
      </c>
      <c r="H1213" s="247">
        <v>0</v>
      </c>
      <c r="I1213" s="247">
        <v>0</v>
      </c>
      <c r="J1213" s="249">
        <v>0</v>
      </c>
      <c r="K1213" s="247">
        <v>0</v>
      </c>
      <c r="L1213" s="247">
        <v>0</v>
      </c>
      <c r="M1213" s="247">
        <v>0</v>
      </c>
      <c r="N1213" s="247">
        <v>114782</v>
      </c>
      <c r="O1213" s="247">
        <v>0</v>
      </c>
      <c r="P1213" s="247">
        <v>0</v>
      </c>
      <c r="Q1213" s="247">
        <v>0</v>
      </c>
      <c r="R1213" s="247">
        <v>0</v>
      </c>
      <c r="S1213" s="247">
        <v>0</v>
      </c>
      <c r="T1213" s="247">
        <v>0</v>
      </c>
      <c r="U1213" s="244"/>
      <c r="V1213" s="244"/>
      <c r="W1213" s="244"/>
      <c r="X1213" s="244"/>
      <c r="Y1213" s="244"/>
      <c r="Z1213" s="244"/>
      <c r="AA1213" s="244"/>
      <c r="AB1213" s="244"/>
      <c r="AC1213" s="244"/>
      <c r="AD1213" s="244"/>
      <c r="AE1213" s="244"/>
      <c r="AF1213" s="244"/>
      <c r="AG1213" s="244"/>
      <c r="AH1213" s="244"/>
      <c r="AI1213" s="244"/>
      <c r="AJ1213" s="244"/>
      <c r="AK1213" s="244"/>
      <c r="AL1213" s="244"/>
      <c r="AM1213" s="244"/>
      <c r="AN1213" s="244"/>
      <c r="AO1213" s="244"/>
      <c r="AP1213" s="244"/>
      <c r="AQ1213" s="244"/>
    </row>
    <row r="1214" spans="1:43" s="48" customFormat="1" ht="22.5" customHeight="1" x14ac:dyDescent="0.25">
      <c r="A1214" s="344" t="s">
        <v>756</v>
      </c>
      <c r="B1214" s="344"/>
      <c r="C1214" s="316">
        <f t="shared" ref="C1214:T1214" si="269">SUM(C1215:C1225)</f>
        <v>6261554.2299999995</v>
      </c>
      <c r="D1214" s="316">
        <f t="shared" si="269"/>
        <v>959605.4</v>
      </c>
      <c r="E1214" s="316">
        <f t="shared" si="269"/>
        <v>0</v>
      </c>
      <c r="F1214" s="316">
        <f t="shared" si="269"/>
        <v>129779</v>
      </c>
      <c r="G1214" s="316">
        <f t="shared" si="269"/>
        <v>0</v>
      </c>
      <c r="H1214" s="316">
        <f t="shared" si="269"/>
        <v>546872.4</v>
      </c>
      <c r="I1214" s="316">
        <f t="shared" si="269"/>
        <v>282954</v>
      </c>
      <c r="J1214" s="317">
        <f t="shared" si="269"/>
        <v>0</v>
      </c>
      <c r="K1214" s="316">
        <f t="shared" si="269"/>
        <v>0</v>
      </c>
      <c r="L1214" s="316">
        <f t="shared" si="269"/>
        <v>0</v>
      </c>
      <c r="M1214" s="316">
        <f t="shared" si="269"/>
        <v>0</v>
      </c>
      <c r="N1214" s="316">
        <f t="shared" si="269"/>
        <v>5312237.5999999996</v>
      </c>
      <c r="O1214" s="316">
        <f t="shared" si="269"/>
        <v>0</v>
      </c>
      <c r="P1214" s="316">
        <f t="shared" si="269"/>
        <v>87402.739999999991</v>
      </c>
      <c r="Q1214" s="316">
        <f t="shared" si="269"/>
        <v>0</v>
      </c>
      <c r="R1214" s="316">
        <f t="shared" si="269"/>
        <v>0</v>
      </c>
      <c r="S1214" s="316">
        <f t="shared" si="269"/>
        <v>-97691.51</v>
      </c>
      <c r="T1214" s="316">
        <f t="shared" si="269"/>
        <v>0</v>
      </c>
      <c r="U1214" s="250"/>
      <c r="V1214" s="250"/>
      <c r="W1214" s="250"/>
      <c r="X1214" s="250"/>
      <c r="Y1214" s="250"/>
      <c r="Z1214" s="250"/>
      <c r="AA1214" s="250"/>
      <c r="AB1214" s="250"/>
      <c r="AC1214" s="250"/>
      <c r="AD1214" s="250"/>
      <c r="AE1214" s="250"/>
      <c r="AF1214" s="250"/>
      <c r="AG1214" s="250"/>
      <c r="AH1214" s="250"/>
      <c r="AI1214" s="250"/>
      <c r="AJ1214" s="250"/>
      <c r="AK1214" s="250"/>
      <c r="AL1214" s="250"/>
      <c r="AM1214" s="250"/>
      <c r="AN1214" s="250"/>
      <c r="AO1214" s="250"/>
      <c r="AP1214" s="250"/>
      <c r="AQ1214" s="250"/>
    </row>
    <row r="1215" spans="1:43" s="48" customFormat="1" ht="22.5" customHeight="1" x14ac:dyDescent="0.25">
      <c r="A1215" s="245">
        <v>1</v>
      </c>
      <c r="B1215" s="183" t="s">
        <v>1065</v>
      </c>
      <c r="C1215" s="295">
        <f t="shared" ref="C1215:C1225" si="270">D1215+K1215+L1215+M1215+N1215+O1215+P1215+Q1215+R1215+S1215+T1215</f>
        <v>1088243</v>
      </c>
      <c r="D1215" s="295">
        <f t="shared" ref="D1215:D1225" si="271">E1215+F1215+G1215+H1215+I1215</f>
        <v>0</v>
      </c>
      <c r="E1215" s="295">
        <v>0</v>
      </c>
      <c r="F1215" s="295">
        <v>0</v>
      </c>
      <c r="G1215" s="295">
        <v>0</v>
      </c>
      <c r="H1215" s="295">
        <v>0</v>
      </c>
      <c r="I1215" s="295">
        <v>0</v>
      </c>
      <c r="J1215" s="296">
        <v>0</v>
      </c>
      <c r="K1215" s="295">
        <v>0</v>
      </c>
      <c r="L1215" s="295">
        <v>0</v>
      </c>
      <c r="M1215" s="295">
        <v>0</v>
      </c>
      <c r="N1215" s="295">
        <v>1088243</v>
      </c>
      <c r="O1215" s="295">
        <v>0</v>
      </c>
      <c r="P1215" s="295">
        <v>0</v>
      </c>
      <c r="Q1215" s="295">
        <v>0</v>
      </c>
      <c r="R1215" s="295">
        <v>0</v>
      </c>
      <c r="S1215" s="295">
        <v>0</v>
      </c>
      <c r="T1215" s="295">
        <v>0</v>
      </c>
      <c r="U1215" s="314"/>
      <c r="V1215" s="314"/>
      <c r="W1215" s="314"/>
      <c r="X1215" s="314"/>
      <c r="Y1215" s="314"/>
      <c r="Z1215" s="314"/>
      <c r="AA1215" s="314"/>
      <c r="AB1215" s="314"/>
      <c r="AC1215" s="314"/>
      <c r="AD1215" s="314"/>
      <c r="AE1215" s="314"/>
      <c r="AF1215" s="314"/>
      <c r="AG1215" s="314"/>
      <c r="AH1215" s="314"/>
      <c r="AI1215" s="314"/>
      <c r="AJ1215" s="314"/>
      <c r="AK1215" s="314"/>
      <c r="AL1215" s="314"/>
      <c r="AM1215" s="314"/>
      <c r="AN1215" s="314"/>
      <c r="AO1215" s="314"/>
      <c r="AP1215" s="314"/>
      <c r="AQ1215" s="314"/>
    </row>
    <row r="1216" spans="1:43" s="48" customFormat="1" ht="22.5" customHeight="1" x14ac:dyDescent="0.25">
      <c r="A1216" s="245">
        <v>2</v>
      </c>
      <c r="B1216" s="183" t="s">
        <v>1066</v>
      </c>
      <c r="C1216" s="295">
        <f t="shared" si="270"/>
        <v>1190383</v>
      </c>
      <c r="D1216" s="295">
        <f t="shared" si="271"/>
        <v>0</v>
      </c>
      <c r="E1216" s="295">
        <v>0</v>
      </c>
      <c r="F1216" s="295">
        <v>0</v>
      </c>
      <c r="G1216" s="295">
        <v>0</v>
      </c>
      <c r="H1216" s="295">
        <v>0</v>
      </c>
      <c r="I1216" s="295">
        <v>0</v>
      </c>
      <c r="J1216" s="296">
        <v>0</v>
      </c>
      <c r="K1216" s="295">
        <v>0</v>
      </c>
      <c r="L1216" s="295">
        <v>0</v>
      </c>
      <c r="M1216" s="295">
        <v>0</v>
      </c>
      <c r="N1216" s="295">
        <v>1190383</v>
      </c>
      <c r="O1216" s="295">
        <v>0</v>
      </c>
      <c r="P1216" s="295">
        <v>0</v>
      </c>
      <c r="Q1216" s="295">
        <v>0</v>
      </c>
      <c r="R1216" s="295">
        <v>0</v>
      </c>
      <c r="S1216" s="295">
        <v>0</v>
      </c>
      <c r="T1216" s="295">
        <v>0</v>
      </c>
      <c r="U1216" s="314"/>
      <c r="V1216" s="314"/>
      <c r="W1216" s="314"/>
      <c r="X1216" s="314"/>
      <c r="Y1216" s="314"/>
      <c r="Z1216" s="314"/>
      <c r="AA1216" s="314"/>
      <c r="AB1216" s="314"/>
      <c r="AC1216" s="314"/>
      <c r="AD1216" s="314"/>
      <c r="AE1216" s="314"/>
      <c r="AF1216" s="314"/>
      <c r="AG1216" s="314"/>
      <c r="AH1216" s="314"/>
      <c r="AI1216" s="314"/>
      <c r="AJ1216" s="314"/>
      <c r="AK1216" s="314"/>
      <c r="AL1216" s="314"/>
      <c r="AM1216" s="314"/>
      <c r="AN1216" s="314"/>
      <c r="AO1216" s="314"/>
      <c r="AP1216" s="314"/>
      <c r="AQ1216" s="314"/>
    </row>
    <row r="1217" spans="1:43" s="48" customFormat="1" ht="22.5" customHeight="1" x14ac:dyDescent="0.25">
      <c r="A1217" s="245">
        <v>3</v>
      </c>
      <c r="B1217" s="246" t="s">
        <v>1067</v>
      </c>
      <c r="C1217" s="285">
        <f t="shared" si="270"/>
        <v>1040000</v>
      </c>
      <c r="D1217" s="253">
        <f t="shared" si="271"/>
        <v>0</v>
      </c>
      <c r="E1217" s="285">
        <v>0</v>
      </c>
      <c r="F1217" s="253">
        <v>0</v>
      </c>
      <c r="G1217" s="285">
        <v>0</v>
      </c>
      <c r="H1217" s="253">
        <v>0</v>
      </c>
      <c r="I1217" s="285">
        <v>0</v>
      </c>
      <c r="J1217" s="259">
        <v>0</v>
      </c>
      <c r="K1217" s="285">
        <v>0</v>
      </c>
      <c r="L1217" s="253">
        <v>0</v>
      </c>
      <c r="M1217" s="285">
        <v>0</v>
      </c>
      <c r="N1217" s="253">
        <v>1040000</v>
      </c>
      <c r="O1217" s="285">
        <v>0</v>
      </c>
      <c r="P1217" s="253">
        <v>0</v>
      </c>
      <c r="Q1217" s="285">
        <v>0</v>
      </c>
      <c r="R1217" s="253">
        <v>0</v>
      </c>
      <c r="S1217" s="285">
        <v>0</v>
      </c>
      <c r="T1217" s="253">
        <v>0</v>
      </c>
      <c r="U1217" s="314"/>
      <c r="V1217" s="314"/>
      <c r="W1217" s="314"/>
      <c r="X1217" s="314"/>
      <c r="Y1217" s="314"/>
      <c r="Z1217" s="314"/>
      <c r="AA1217" s="314"/>
      <c r="AB1217" s="314"/>
      <c r="AC1217" s="314"/>
      <c r="AD1217" s="314"/>
      <c r="AE1217" s="314"/>
      <c r="AF1217" s="314"/>
      <c r="AG1217" s="314"/>
      <c r="AH1217" s="314"/>
      <c r="AI1217" s="314"/>
      <c r="AJ1217" s="314"/>
      <c r="AK1217" s="314"/>
      <c r="AL1217" s="314"/>
      <c r="AM1217" s="314"/>
      <c r="AN1217" s="314"/>
      <c r="AO1217" s="314"/>
      <c r="AP1217" s="314"/>
      <c r="AQ1217" s="314"/>
    </row>
    <row r="1218" spans="1:43" s="40" customFormat="1" ht="22.5" customHeight="1" x14ac:dyDescent="0.25">
      <c r="A1218" s="245">
        <v>4</v>
      </c>
      <c r="B1218" s="246" t="s">
        <v>757</v>
      </c>
      <c r="C1218" s="247">
        <f t="shared" si="270"/>
        <v>1297499.6000000001</v>
      </c>
      <c r="D1218" s="247">
        <f t="shared" si="271"/>
        <v>0</v>
      </c>
      <c r="E1218" s="247">
        <v>0</v>
      </c>
      <c r="F1218" s="247">
        <v>0</v>
      </c>
      <c r="G1218" s="247">
        <v>0</v>
      </c>
      <c r="H1218" s="247">
        <v>0</v>
      </c>
      <c r="I1218" s="247">
        <v>0</v>
      </c>
      <c r="J1218" s="249">
        <v>0</v>
      </c>
      <c r="K1218" s="247">
        <v>0</v>
      </c>
      <c r="L1218" s="247">
        <v>0</v>
      </c>
      <c r="M1218" s="247">
        <v>0</v>
      </c>
      <c r="N1218" s="247">
        <v>1297499.6000000001</v>
      </c>
      <c r="O1218" s="247">
        <v>0</v>
      </c>
      <c r="P1218" s="247">
        <v>0</v>
      </c>
      <c r="Q1218" s="247">
        <v>0</v>
      </c>
      <c r="R1218" s="247">
        <v>0</v>
      </c>
      <c r="S1218" s="247">
        <v>0</v>
      </c>
      <c r="T1218" s="247">
        <v>0</v>
      </c>
      <c r="U1218" s="244"/>
      <c r="V1218" s="244"/>
      <c r="W1218" s="244"/>
      <c r="X1218" s="244"/>
      <c r="Y1218" s="244"/>
      <c r="Z1218" s="244"/>
      <c r="AA1218" s="244"/>
      <c r="AB1218" s="244"/>
      <c r="AC1218" s="244"/>
      <c r="AD1218" s="244"/>
      <c r="AE1218" s="244"/>
      <c r="AF1218" s="244"/>
      <c r="AG1218" s="244"/>
      <c r="AH1218" s="244"/>
      <c r="AI1218" s="244"/>
      <c r="AJ1218" s="244"/>
      <c r="AK1218" s="244"/>
      <c r="AL1218" s="244"/>
      <c r="AM1218" s="244"/>
      <c r="AN1218" s="244"/>
      <c r="AO1218" s="244"/>
      <c r="AP1218" s="244"/>
      <c r="AQ1218" s="244"/>
    </row>
    <row r="1219" spans="1:43" s="48" customFormat="1" ht="22.5" customHeight="1" x14ac:dyDescent="0.25">
      <c r="A1219" s="245">
        <v>5</v>
      </c>
      <c r="B1219" s="246" t="s">
        <v>1068</v>
      </c>
      <c r="C1219" s="247">
        <f t="shared" si="270"/>
        <v>-196453.2</v>
      </c>
      <c r="D1219" s="247">
        <f t="shared" si="271"/>
        <v>-196453.2</v>
      </c>
      <c r="E1219" s="247">
        <v>0</v>
      </c>
      <c r="F1219" s="247">
        <v>0</v>
      </c>
      <c r="G1219" s="247">
        <v>0</v>
      </c>
      <c r="H1219" s="247">
        <v>0</v>
      </c>
      <c r="I1219" s="247">
        <v>-196453.2</v>
      </c>
      <c r="J1219" s="249">
        <v>0</v>
      </c>
      <c r="K1219" s="247">
        <v>0</v>
      </c>
      <c r="L1219" s="247">
        <v>0</v>
      </c>
      <c r="M1219" s="247">
        <v>0</v>
      </c>
      <c r="N1219" s="247">
        <v>0</v>
      </c>
      <c r="O1219" s="247">
        <v>0</v>
      </c>
      <c r="P1219" s="247">
        <v>0</v>
      </c>
      <c r="Q1219" s="247">
        <v>0</v>
      </c>
      <c r="R1219" s="247">
        <v>0</v>
      </c>
      <c r="S1219" s="247">
        <v>0</v>
      </c>
      <c r="T1219" s="247">
        <v>0</v>
      </c>
      <c r="U1219" s="250"/>
      <c r="V1219" s="250"/>
      <c r="W1219" s="250"/>
      <c r="X1219" s="250"/>
      <c r="Y1219" s="250"/>
      <c r="Z1219" s="250"/>
      <c r="AA1219" s="250"/>
      <c r="AB1219" s="250"/>
      <c r="AC1219" s="250"/>
      <c r="AD1219" s="250"/>
      <c r="AE1219" s="250"/>
      <c r="AF1219" s="250"/>
      <c r="AG1219" s="250"/>
      <c r="AH1219" s="250"/>
      <c r="AI1219" s="250"/>
      <c r="AJ1219" s="250"/>
      <c r="AK1219" s="250"/>
      <c r="AL1219" s="250"/>
      <c r="AM1219" s="250"/>
      <c r="AN1219" s="250"/>
      <c r="AO1219" s="250"/>
      <c r="AP1219" s="250"/>
      <c r="AQ1219" s="250"/>
    </row>
    <row r="1220" spans="1:43" s="40" customFormat="1" ht="22.5" customHeight="1" x14ac:dyDescent="0.25">
      <c r="A1220" s="245">
        <v>6</v>
      </c>
      <c r="B1220" s="246" t="s">
        <v>1570</v>
      </c>
      <c r="C1220" s="247">
        <f t="shared" si="270"/>
        <v>61083.6</v>
      </c>
      <c r="D1220" s="247">
        <f t="shared" si="271"/>
        <v>61083.6</v>
      </c>
      <c r="E1220" s="247">
        <v>0</v>
      </c>
      <c r="F1220" s="247">
        <v>0</v>
      </c>
      <c r="G1220" s="247">
        <v>0</v>
      </c>
      <c r="H1220" s="247">
        <v>61083.6</v>
      </c>
      <c r="I1220" s="247">
        <v>0</v>
      </c>
      <c r="J1220" s="249">
        <v>0</v>
      </c>
      <c r="K1220" s="247">
        <v>0</v>
      </c>
      <c r="L1220" s="247">
        <v>0</v>
      </c>
      <c r="M1220" s="247">
        <v>0</v>
      </c>
      <c r="N1220" s="247">
        <v>0</v>
      </c>
      <c r="O1220" s="247">
        <v>0</v>
      </c>
      <c r="P1220" s="247">
        <v>0</v>
      </c>
      <c r="Q1220" s="247">
        <v>0</v>
      </c>
      <c r="R1220" s="247">
        <v>0</v>
      </c>
      <c r="S1220" s="247">
        <v>0</v>
      </c>
      <c r="T1220" s="247">
        <v>0</v>
      </c>
      <c r="U1220" s="244"/>
      <c r="V1220" s="244"/>
      <c r="W1220" s="244"/>
      <c r="X1220" s="244"/>
      <c r="Y1220" s="244"/>
      <c r="Z1220" s="244"/>
      <c r="AA1220" s="244"/>
      <c r="AB1220" s="244"/>
      <c r="AC1220" s="244"/>
      <c r="AD1220" s="244"/>
      <c r="AE1220" s="244"/>
      <c r="AF1220" s="244"/>
      <c r="AG1220" s="244"/>
      <c r="AH1220" s="244"/>
      <c r="AI1220" s="244"/>
      <c r="AJ1220" s="244"/>
      <c r="AK1220" s="244"/>
      <c r="AL1220" s="244"/>
      <c r="AM1220" s="244"/>
      <c r="AN1220" s="244"/>
      <c r="AO1220" s="244"/>
      <c r="AP1220" s="244"/>
      <c r="AQ1220" s="244"/>
    </row>
    <row r="1221" spans="1:43" s="48" customFormat="1" ht="22.5" customHeight="1" x14ac:dyDescent="0.25">
      <c r="A1221" s="245">
        <v>7</v>
      </c>
      <c r="B1221" s="246" t="s">
        <v>451</v>
      </c>
      <c r="C1221" s="248">
        <f t="shared" si="270"/>
        <v>965196</v>
      </c>
      <c r="D1221" s="248">
        <f t="shared" si="271"/>
        <v>965196</v>
      </c>
      <c r="E1221" s="248">
        <v>0</v>
      </c>
      <c r="F1221" s="248">
        <v>0</v>
      </c>
      <c r="G1221" s="248">
        <v>0</v>
      </c>
      <c r="H1221" s="248">
        <v>485788.8</v>
      </c>
      <c r="I1221" s="248">
        <v>479407.2</v>
      </c>
      <c r="J1221" s="257">
        <v>0</v>
      </c>
      <c r="K1221" s="248">
        <v>0</v>
      </c>
      <c r="L1221" s="248">
        <v>0</v>
      </c>
      <c r="M1221" s="248">
        <v>0</v>
      </c>
      <c r="N1221" s="248">
        <v>0</v>
      </c>
      <c r="O1221" s="248">
        <v>0</v>
      </c>
      <c r="P1221" s="248">
        <v>0</v>
      </c>
      <c r="Q1221" s="248">
        <v>0</v>
      </c>
      <c r="R1221" s="248">
        <v>0</v>
      </c>
      <c r="S1221" s="248">
        <v>0</v>
      </c>
      <c r="T1221" s="248">
        <v>0</v>
      </c>
      <c r="U1221" s="250"/>
      <c r="V1221" s="250"/>
      <c r="W1221" s="250"/>
      <c r="X1221" s="250"/>
      <c r="Y1221" s="250"/>
      <c r="Z1221" s="250"/>
      <c r="AA1221" s="250"/>
      <c r="AB1221" s="250"/>
      <c r="AC1221" s="250"/>
      <c r="AD1221" s="250"/>
      <c r="AE1221" s="250"/>
      <c r="AF1221" s="250"/>
      <c r="AG1221" s="250"/>
      <c r="AH1221" s="250"/>
      <c r="AI1221" s="250"/>
      <c r="AJ1221" s="250"/>
      <c r="AK1221" s="250"/>
      <c r="AL1221" s="250"/>
      <c r="AM1221" s="250"/>
      <c r="AN1221" s="250"/>
      <c r="AO1221" s="250"/>
      <c r="AP1221" s="250"/>
      <c r="AQ1221" s="250"/>
    </row>
    <row r="1222" spans="1:43" s="48" customFormat="1" ht="22.5" customHeight="1" x14ac:dyDescent="0.25">
      <c r="A1222" s="245">
        <v>8</v>
      </c>
      <c r="B1222" s="246" t="s">
        <v>762</v>
      </c>
      <c r="C1222" s="247">
        <f t="shared" si="270"/>
        <v>-97691.51</v>
      </c>
      <c r="D1222" s="247">
        <f>SUM(E1222:I1222)</f>
        <v>0</v>
      </c>
      <c r="E1222" s="247">
        <v>0</v>
      </c>
      <c r="F1222" s="247">
        <v>0</v>
      </c>
      <c r="G1222" s="247">
        <v>0</v>
      </c>
      <c r="H1222" s="247">
        <v>0</v>
      </c>
      <c r="I1222" s="247">
        <v>0</v>
      </c>
      <c r="J1222" s="249">
        <v>0</v>
      </c>
      <c r="K1222" s="247">
        <v>0</v>
      </c>
      <c r="L1222" s="247">
        <v>0</v>
      </c>
      <c r="M1222" s="247">
        <v>0</v>
      </c>
      <c r="N1222" s="247">
        <v>0</v>
      </c>
      <c r="O1222" s="247">
        <v>0</v>
      </c>
      <c r="P1222" s="247">
        <v>0</v>
      </c>
      <c r="Q1222" s="247">
        <v>0</v>
      </c>
      <c r="R1222" s="247">
        <v>0</v>
      </c>
      <c r="S1222" s="247">
        <v>-97691.51</v>
      </c>
      <c r="T1222" s="247">
        <v>0</v>
      </c>
      <c r="U1222" s="314"/>
      <c r="V1222" s="314"/>
      <c r="W1222" s="290"/>
      <c r="X1222" s="290"/>
      <c r="Y1222" s="290"/>
      <c r="Z1222" s="290"/>
      <c r="AA1222" s="290"/>
      <c r="AB1222" s="290"/>
      <c r="AC1222" s="290"/>
      <c r="AD1222" s="290"/>
      <c r="AE1222" s="290"/>
      <c r="AF1222" s="290"/>
      <c r="AG1222" s="290"/>
      <c r="AH1222" s="290"/>
      <c r="AI1222" s="290"/>
      <c r="AJ1222" s="290"/>
      <c r="AK1222" s="290"/>
      <c r="AL1222" s="290"/>
      <c r="AM1222" s="290"/>
      <c r="AN1222" s="290"/>
      <c r="AO1222" s="290"/>
      <c r="AP1222" s="290"/>
      <c r="AQ1222" s="290"/>
    </row>
    <row r="1223" spans="1:43" s="48" customFormat="1" ht="22.5" customHeight="1" x14ac:dyDescent="0.25">
      <c r="A1223" s="245">
        <v>9</v>
      </c>
      <c r="B1223" s="183" t="s">
        <v>1571</v>
      </c>
      <c r="C1223" s="318">
        <f t="shared" si="270"/>
        <v>44171.53</v>
      </c>
      <c r="D1223" s="318">
        <f t="shared" ref="D1223:D1224" si="272">E1223+F1223+G1223+H1223+I1223</f>
        <v>0</v>
      </c>
      <c r="E1223" s="318">
        <v>0</v>
      </c>
      <c r="F1223" s="318">
        <v>0</v>
      </c>
      <c r="G1223" s="318">
        <v>0</v>
      </c>
      <c r="H1223" s="318">
        <v>0</v>
      </c>
      <c r="I1223" s="318">
        <v>0</v>
      </c>
      <c r="J1223" s="319">
        <v>0</v>
      </c>
      <c r="K1223" s="318">
        <v>0</v>
      </c>
      <c r="L1223" s="318">
        <v>0</v>
      </c>
      <c r="M1223" s="318">
        <v>0</v>
      </c>
      <c r="N1223" s="318">
        <v>0</v>
      </c>
      <c r="O1223" s="318">
        <v>0</v>
      </c>
      <c r="P1223" s="318">
        <v>44171.53</v>
      </c>
      <c r="Q1223" s="318">
        <v>0</v>
      </c>
      <c r="R1223" s="318">
        <v>0</v>
      </c>
      <c r="S1223" s="318">
        <v>0</v>
      </c>
      <c r="T1223" s="318">
        <v>0</v>
      </c>
      <c r="U1223" s="314"/>
      <c r="V1223" s="314"/>
      <c r="W1223" s="314"/>
      <c r="X1223" s="314"/>
      <c r="Y1223" s="314"/>
      <c r="Z1223" s="314"/>
      <c r="AA1223" s="314"/>
      <c r="AB1223" s="314"/>
      <c r="AC1223" s="314"/>
      <c r="AD1223" s="314"/>
      <c r="AE1223" s="314"/>
      <c r="AF1223" s="314"/>
      <c r="AG1223" s="314"/>
      <c r="AH1223" s="314"/>
      <c r="AI1223" s="314"/>
      <c r="AJ1223" s="314"/>
      <c r="AK1223" s="314"/>
      <c r="AL1223" s="314"/>
      <c r="AM1223" s="314"/>
      <c r="AN1223" s="314"/>
      <c r="AO1223" s="314"/>
      <c r="AP1223" s="314"/>
      <c r="AQ1223" s="314"/>
    </row>
    <row r="1224" spans="1:43" s="48" customFormat="1" ht="22.5" customHeight="1" x14ac:dyDescent="0.25">
      <c r="A1224" s="245">
        <v>10</v>
      </c>
      <c r="B1224" s="183" t="s">
        <v>1572</v>
      </c>
      <c r="C1224" s="295">
        <f t="shared" si="270"/>
        <v>43231.21</v>
      </c>
      <c r="D1224" s="295">
        <f t="shared" si="272"/>
        <v>0</v>
      </c>
      <c r="E1224" s="295">
        <v>0</v>
      </c>
      <c r="F1224" s="295">
        <v>0</v>
      </c>
      <c r="G1224" s="295">
        <v>0</v>
      </c>
      <c r="H1224" s="295">
        <v>0</v>
      </c>
      <c r="I1224" s="295">
        <v>0</v>
      </c>
      <c r="J1224" s="296">
        <v>0</v>
      </c>
      <c r="K1224" s="295">
        <v>0</v>
      </c>
      <c r="L1224" s="295">
        <v>0</v>
      </c>
      <c r="M1224" s="295">
        <v>0</v>
      </c>
      <c r="N1224" s="295">
        <v>0</v>
      </c>
      <c r="O1224" s="295">
        <v>0</v>
      </c>
      <c r="P1224" s="295">
        <v>43231.21</v>
      </c>
      <c r="Q1224" s="295">
        <v>0</v>
      </c>
      <c r="R1224" s="295">
        <v>0</v>
      </c>
      <c r="S1224" s="295">
        <v>0</v>
      </c>
      <c r="T1224" s="295">
        <v>0</v>
      </c>
      <c r="U1224" s="314"/>
      <c r="V1224" s="314"/>
      <c r="W1224" s="314"/>
      <c r="X1224" s="314"/>
      <c r="Y1224" s="314"/>
      <c r="Z1224" s="314"/>
      <c r="AA1224" s="314"/>
      <c r="AB1224" s="314"/>
      <c r="AC1224" s="314"/>
      <c r="AD1224" s="314"/>
      <c r="AE1224" s="314"/>
      <c r="AF1224" s="314"/>
      <c r="AG1224" s="314"/>
      <c r="AH1224" s="314"/>
      <c r="AI1224" s="314"/>
      <c r="AJ1224" s="314"/>
      <c r="AK1224" s="314"/>
      <c r="AL1224" s="314"/>
      <c r="AM1224" s="314"/>
      <c r="AN1224" s="314"/>
      <c r="AO1224" s="314"/>
      <c r="AP1224" s="314"/>
      <c r="AQ1224" s="314"/>
    </row>
    <row r="1225" spans="1:43" s="40" customFormat="1" ht="22.5" customHeight="1" x14ac:dyDescent="0.25">
      <c r="A1225" s="245">
        <v>11</v>
      </c>
      <c r="B1225" s="246" t="s">
        <v>1072</v>
      </c>
      <c r="C1225" s="253">
        <f t="shared" si="270"/>
        <v>825891</v>
      </c>
      <c r="D1225" s="253">
        <f t="shared" si="271"/>
        <v>129779</v>
      </c>
      <c r="E1225" s="253">
        <v>0</v>
      </c>
      <c r="F1225" s="253">
        <v>129779</v>
      </c>
      <c r="G1225" s="253">
        <v>0</v>
      </c>
      <c r="H1225" s="253">
        <v>0</v>
      </c>
      <c r="I1225" s="253">
        <v>0</v>
      </c>
      <c r="J1225" s="259">
        <v>0</v>
      </c>
      <c r="K1225" s="253">
        <v>0</v>
      </c>
      <c r="L1225" s="253">
        <v>0</v>
      </c>
      <c r="M1225" s="253">
        <v>0</v>
      </c>
      <c r="N1225" s="253">
        <f>546112+150000</f>
        <v>696112</v>
      </c>
      <c r="O1225" s="253">
        <v>0</v>
      </c>
      <c r="P1225" s="253">
        <v>0</v>
      </c>
      <c r="Q1225" s="253">
        <v>0</v>
      </c>
      <c r="R1225" s="253">
        <v>0</v>
      </c>
      <c r="S1225" s="253">
        <v>0</v>
      </c>
      <c r="T1225" s="253">
        <v>0</v>
      </c>
      <c r="U1225" s="244"/>
      <c r="V1225" s="244"/>
      <c r="W1225" s="244"/>
      <c r="X1225" s="244"/>
      <c r="Y1225" s="244"/>
      <c r="Z1225" s="244"/>
      <c r="AA1225" s="244"/>
      <c r="AB1225" s="244"/>
      <c r="AC1225" s="244"/>
      <c r="AD1225" s="244"/>
      <c r="AE1225" s="244"/>
      <c r="AF1225" s="244"/>
      <c r="AG1225" s="244"/>
      <c r="AH1225" s="244"/>
      <c r="AI1225" s="244"/>
      <c r="AJ1225" s="244"/>
      <c r="AK1225" s="244"/>
      <c r="AL1225" s="244"/>
      <c r="AM1225" s="244"/>
      <c r="AN1225" s="244"/>
      <c r="AO1225" s="244"/>
      <c r="AP1225" s="244"/>
      <c r="AQ1225" s="244"/>
    </row>
    <row r="1226" spans="1:43" s="48" customFormat="1" ht="29.25" customHeight="1" x14ac:dyDescent="0.25">
      <c r="A1226" s="344" t="s">
        <v>409</v>
      </c>
      <c r="B1226" s="344"/>
      <c r="C1226" s="242">
        <f t="shared" ref="C1226:T1226" si="273">C1227</f>
        <v>9240875.4500000011</v>
      </c>
      <c r="D1226" s="242">
        <f t="shared" si="273"/>
        <v>8385849.4500000011</v>
      </c>
      <c r="E1226" s="242">
        <f t="shared" si="273"/>
        <v>1323488.6499999999</v>
      </c>
      <c r="F1226" s="242">
        <f t="shared" si="273"/>
        <v>2063330.4</v>
      </c>
      <c r="G1226" s="242">
        <f t="shared" si="273"/>
        <v>0</v>
      </c>
      <c r="H1226" s="242">
        <f t="shared" si="273"/>
        <v>3077236.4</v>
      </c>
      <c r="I1226" s="242">
        <f t="shared" si="273"/>
        <v>1921794</v>
      </c>
      <c r="J1226" s="243">
        <f t="shared" si="273"/>
        <v>0</v>
      </c>
      <c r="K1226" s="242">
        <f t="shared" si="273"/>
        <v>0</v>
      </c>
      <c r="L1226" s="242">
        <f t="shared" si="273"/>
        <v>0</v>
      </c>
      <c r="M1226" s="242">
        <f t="shared" si="273"/>
        <v>0</v>
      </c>
      <c r="N1226" s="242">
        <f t="shared" si="273"/>
        <v>855026</v>
      </c>
      <c r="O1226" s="242">
        <f t="shared" si="273"/>
        <v>0</v>
      </c>
      <c r="P1226" s="242">
        <f t="shared" si="273"/>
        <v>0</v>
      </c>
      <c r="Q1226" s="242">
        <f t="shared" si="273"/>
        <v>0</v>
      </c>
      <c r="R1226" s="242">
        <f t="shared" si="273"/>
        <v>0</v>
      </c>
      <c r="S1226" s="242">
        <f t="shared" si="273"/>
        <v>0</v>
      </c>
      <c r="T1226" s="242">
        <f t="shared" si="273"/>
        <v>0</v>
      </c>
      <c r="U1226" s="250"/>
      <c r="V1226" s="250"/>
      <c r="W1226" s="250"/>
      <c r="X1226" s="250"/>
      <c r="Y1226" s="250"/>
      <c r="Z1226" s="250"/>
      <c r="AA1226" s="250"/>
      <c r="AB1226" s="250"/>
      <c r="AC1226" s="250"/>
      <c r="AD1226" s="250"/>
      <c r="AE1226" s="250"/>
      <c r="AF1226" s="250"/>
      <c r="AG1226" s="250"/>
      <c r="AH1226" s="250"/>
      <c r="AI1226" s="250"/>
      <c r="AJ1226" s="250"/>
      <c r="AK1226" s="250"/>
      <c r="AL1226" s="250"/>
      <c r="AM1226" s="250"/>
      <c r="AN1226" s="250"/>
      <c r="AO1226" s="250"/>
      <c r="AP1226" s="250"/>
      <c r="AQ1226" s="250"/>
    </row>
    <row r="1227" spans="1:43" s="48" customFormat="1" ht="22.5" customHeight="1" x14ac:dyDescent="0.25">
      <c r="A1227" s="344" t="s">
        <v>1573</v>
      </c>
      <c r="B1227" s="344"/>
      <c r="C1227" s="242">
        <f t="shared" ref="C1227:T1227" si="274">SUM(C1228:C1237)</f>
        <v>9240875.4500000011</v>
      </c>
      <c r="D1227" s="242">
        <f t="shared" si="274"/>
        <v>8385849.4500000011</v>
      </c>
      <c r="E1227" s="242">
        <f t="shared" si="274"/>
        <v>1323488.6499999999</v>
      </c>
      <c r="F1227" s="242">
        <f t="shared" si="274"/>
        <v>2063330.4</v>
      </c>
      <c r="G1227" s="242">
        <f t="shared" si="274"/>
        <v>0</v>
      </c>
      <c r="H1227" s="242">
        <f t="shared" si="274"/>
        <v>3077236.4</v>
      </c>
      <c r="I1227" s="242">
        <f t="shared" si="274"/>
        <v>1921794</v>
      </c>
      <c r="J1227" s="243">
        <f t="shared" si="274"/>
        <v>0</v>
      </c>
      <c r="K1227" s="242">
        <f t="shared" si="274"/>
        <v>0</v>
      </c>
      <c r="L1227" s="242">
        <f t="shared" si="274"/>
        <v>0</v>
      </c>
      <c r="M1227" s="242">
        <f t="shared" si="274"/>
        <v>0</v>
      </c>
      <c r="N1227" s="242">
        <f t="shared" si="274"/>
        <v>855026</v>
      </c>
      <c r="O1227" s="242">
        <f t="shared" si="274"/>
        <v>0</v>
      </c>
      <c r="P1227" s="242">
        <f t="shared" si="274"/>
        <v>0</v>
      </c>
      <c r="Q1227" s="242">
        <f t="shared" si="274"/>
        <v>0</v>
      </c>
      <c r="R1227" s="242">
        <f t="shared" si="274"/>
        <v>0</v>
      </c>
      <c r="S1227" s="242">
        <f t="shared" si="274"/>
        <v>0</v>
      </c>
      <c r="T1227" s="242">
        <f t="shared" si="274"/>
        <v>0</v>
      </c>
      <c r="U1227" s="250"/>
      <c r="V1227" s="250"/>
      <c r="W1227" s="250"/>
      <c r="X1227" s="250"/>
      <c r="Y1227" s="250"/>
      <c r="Z1227" s="250"/>
      <c r="AA1227" s="250"/>
      <c r="AB1227" s="250"/>
      <c r="AC1227" s="250"/>
      <c r="AD1227" s="250"/>
      <c r="AE1227" s="250"/>
      <c r="AF1227" s="250"/>
      <c r="AG1227" s="250"/>
      <c r="AH1227" s="250"/>
      <c r="AI1227" s="250"/>
      <c r="AJ1227" s="250"/>
      <c r="AK1227" s="250"/>
      <c r="AL1227" s="250"/>
      <c r="AM1227" s="250"/>
      <c r="AN1227" s="250"/>
      <c r="AO1227" s="250"/>
      <c r="AP1227" s="250"/>
      <c r="AQ1227" s="250"/>
    </row>
    <row r="1228" spans="1:43" s="48" customFormat="1" ht="22.5" customHeight="1" x14ac:dyDescent="0.25">
      <c r="A1228" s="245">
        <v>1</v>
      </c>
      <c r="B1228" s="246" t="s">
        <v>1074</v>
      </c>
      <c r="C1228" s="247">
        <f t="shared" ref="C1228:C1237" si="275">D1228+K1228+L1228+M1228+N1228+O1228+P1228+Q1228+R1228+S1228+T1228</f>
        <v>1601641.2000000002</v>
      </c>
      <c r="D1228" s="247">
        <f t="shared" ref="D1228:D1237" si="276">SUM(E1228:I1228)</f>
        <v>1601641.2000000002</v>
      </c>
      <c r="E1228" s="247">
        <v>0</v>
      </c>
      <c r="F1228" s="247">
        <v>859588.8</v>
      </c>
      <c r="G1228" s="247">
        <v>0</v>
      </c>
      <c r="H1228" s="247">
        <v>452456.4</v>
      </c>
      <c r="I1228" s="247">
        <v>289596</v>
      </c>
      <c r="J1228" s="249">
        <v>0</v>
      </c>
      <c r="K1228" s="247">
        <v>0</v>
      </c>
      <c r="L1228" s="247">
        <v>0</v>
      </c>
      <c r="M1228" s="247">
        <v>0</v>
      </c>
      <c r="N1228" s="247">
        <v>0</v>
      </c>
      <c r="O1228" s="247">
        <v>0</v>
      </c>
      <c r="P1228" s="247">
        <v>0</v>
      </c>
      <c r="Q1228" s="247">
        <v>0</v>
      </c>
      <c r="R1228" s="247">
        <v>0</v>
      </c>
      <c r="S1228" s="247">
        <v>0</v>
      </c>
      <c r="T1228" s="247">
        <v>0</v>
      </c>
      <c r="U1228" s="250"/>
      <c r="V1228" s="250"/>
      <c r="W1228" s="250"/>
      <c r="X1228" s="250"/>
      <c r="Y1228" s="250"/>
      <c r="Z1228" s="250"/>
      <c r="AA1228" s="250"/>
      <c r="AB1228" s="250"/>
      <c r="AC1228" s="250"/>
      <c r="AD1228" s="250"/>
      <c r="AE1228" s="250"/>
      <c r="AF1228" s="250"/>
      <c r="AG1228" s="250"/>
      <c r="AH1228" s="250"/>
      <c r="AI1228" s="250"/>
      <c r="AJ1228" s="250"/>
      <c r="AK1228" s="250"/>
      <c r="AL1228" s="250"/>
      <c r="AM1228" s="250"/>
      <c r="AN1228" s="250"/>
      <c r="AO1228" s="250"/>
      <c r="AP1228" s="250"/>
      <c r="AQ1228" s="250"/>
    </row>
    <row r="1229" spans="1:43" s="48" customFormat="1" ht="22.5" customHeight="1" x14ac:dyDescent="0.25">
      <c r="A1229" s="245">
        <v>2</v>
      </c>
      <c r="B1229" s="246" t="s">
        <v>1075</v>
      </c>
      <c r="C1229" s="247">
        <f t="shared" si="275"/>
        <v>713498.4</v>
      </c>
      <c r="D1229" s="247">
        <f t="shared" si="276"/>
        <v>713498.4</v>
      </c>
      <c r="E1229" s="247">
        <v>0</v>
      </c>
      <c r="F1229" s="247">
        <v>0</v>
      </c>
      <c r="G1229" s="247">
        <v>0</v>
      </c>
      <c r="H1229" s="247">
        <v>423902.4</v>
      </c>
      <c r="I1229" s="247">
        <v>289596</v>
      </c>
      <c r="J1229" s="249">
        <v>0</v>
      </c>
      <c r="K1229" s="247">
        <v>0</v>
      </c>
      <c r="L1229" s="247">
        <v>0</v>
      </c>
      <c r="M1229" s="247">
        <v>0</v>
      </c>
      <c r="N1229" s="247">
        <v>0</v>
      </c>
      <c r="O1229" s="247">
        <v>0</v>
      </c>
      <c r="P1229" s="247">
        <v>0</v>
      </c>
      <c r="Q1229" s="247">
        <v>0</v>
      </c>
      <c r="R1229" s="247">
        <v>0</v>
      </c>
      <c r="S1229" s="247">
        <v>0</v>
      </c>
      <c r="T1229" s="247">
        <v>0</v>
      </c>
      <c r="U1229" s="250"/>
      <c r="V1229" s="250"/>
      <c r="W1229" s="250"/>
      <c r="X1229" s="250"/>
      <c r="Y1229" s="250"/>
      <c r="Z1229" s="250"/>
      <c r="AA1229" s="250"/>
      <c r="AB1229" s="250"/>
      <c r="AC1229" s="250"/>
      <c r="AD1229" s="250"/>
      <c r="AE1229" s="250"/>
      <c r="AF1229" s="250"/>
      <c r="AG1229" s="250"/>
      <c r="AH1229" s="250"/>
      <c r="AI1229" s="250"/>
      <c r="AJ1229" s="250"/>
      <c r="AK1229" s="250"/>
      <c r="AL1229" s="250"/>
      <c r="AM1229" s="250"/>
      <c r="AN1229" s="250"/>
      <c r="AO1229" s="250"/>
      <c r="AP1229" s="250"/>
      <c r="AQ1229" s="250"/>
    </row>
    <row r="1230" spans="1:43" s="48" customFormat="1" ht="21.75" customHeight="1" x14ac:dyDescent="0.25">
      <c r="A1230" s="245">
        <v>3</v>
      </c>
      <c r="B1230" s="246" t="s">
        <v>1077</v>
      </c>
      <c r="C1230" s="247">
        <f t="shared" si="275"/>
        <v>588819.6</v>
      </c>
      <c r="D1230" s="247">
        <f t="shared" si="276"/>
        <v>588819.6</v>
      </c>
      <c r="E1230" s="247">
        <v>0</v>
      </c>
      <c r="F1230" s="247">
        <v>261993.60000000001</v>
      </c>
      <c r="G1230" s="247">
        <v>0</v>
      </c>
      <c r="H1230" s="247">
        <v>0</v>
      </c>
      <c r="I1230" s="247">
        <v>326826</v>
      </c>
      <c r="J1230" s="249">
        <v>0</v>
      </c>
      <c r="K1230" s="247">
        <v>0</v>
      </c>
      <c r="L1230" s="247">
        <v>0</v>
      </c>
      <c r="M1230" s="247">
        <v>0</v>
      </c>
      <c r="N1230" s="247">
        <v>0</v>
      </c>
      <c r="O1230" s="247">
        <v>0</v>
      </c>
      <c r="P1230" s="247">
        <v>0</v>
      </c>
      <c r="Q1230" s="247">
        <v>0</v>
      </c>
      <c r="R1230" s="247">
        <v>0</v>
      </c>
      <c r="S1230" s="247">
        <v>0</v>
      </c>
      <c r="T1230" s="247">
        <v>0</v>
      </c>
      <c r="U1230" s="250"/>
      <c r="V1230" s="250"/>
      <c r="W1230" s="250"/>
      <c r="X1230" s="250"/>
      <c r="Y1230" s="250"/>
      <c r="Z1230" s="250"/>
      <c r="AA1230" s="250"/>
      <c r="AB1230" s="250"/>
      <c r="AC1230" s="250"/>
      <c r="AD1230" s="250"/>
      <c r="AE1230" s="250"/>
      <c r="AF1230" s="250"/>
      <c r="AG1230" s="250"/>
      <c r="AH1230" s="250"/>
      <c r="AI1230" s="250"/>
      <c r="AJ1230" s="250"/>
      <c r="AK1230" s="250"/>
      <c r="AL1230" s="250"/>
      <c r="AM1230" s="250"/>
      <c r="AN1230" s="250"/>
      <c r="AO1230" s="250"/>
      <c r="AP1230" s="250"/>
      <c r="AQ1230" s="250"/>
    </row>
    <row r="1231" spans="1:43" s="48" customFormat="1" ht="22.5" customHeight="1" x14ac:dyDescent="0.25">
      <c r="A1231" s="245">
        <v>4</v>
      </c>
      <c r="B1231" s="246" t="s">
        <v>1078</v>
      </c>
      <c r="C1231" s="247">
        <f t="shared" si="275"/>
        <v>1237153.2</v>
      </c>
      <c r="D1231" s="247">
        <f t="shared" si="276"/>
        <v>1237153.2</v>
      </c>
      <c r="E1231" s="247">
        <v>0</v>
      </c>
      <c r="F1231" s="247">
        <v>263103.59999999998</v>
      </c>
      <c r="G1231" s="247">
        <v>0</v>
      </c>
      <c r="H1231" s="247">
        <v>599536.80000000005</v>
      </c>
      <c r="I1231" s="247">
        <v>374512.8</v>
      </c>
      <c r="J1231" s="249">
        <v>0</v>
      </c>
      <c r="K1231" s="247">
        <v>0</v>
      </c>
      <c r="L1231" s="247">
        <v>0</v>
      </c>
      <c r="M1231" s="247">
        <v>0</v>
      </c>
      <c r="N1231" s="247">
        <v>0</v>
      </c>
      <c r="O1231" s="247">
        <v>0</v>
      </c>
      <c r="P1231" s="247">
        <v>0</v>
      </c>
      <c r="Q1231" s="247">
        <v>0</v>
      </c>
      <c r="R1231" s="247">
        <v>0</v>
      </c>
      <c r="S1231" s="247">
        <v>0</v>
      </c>
      <c r="T1231" s="247">
        <v>0</v>
      </c>
      <c r="U1231" s="250"/>
      <c r="V1231" s="250"/>
      <c r="W1231" s="250"/>
      <c r="X1231" s="250"/>
      <c r="Y1231" s="250"/>
      <c r="Z1231" s="250"/>
      <c r="AA1231" s="250"/>
      <c r="AB1231" s="250"/>
      <c r="AC1231" s="250"/>
      <c r="AD1231" s="250"/>
      <c r="AE1231" s="250"/>
      <c r="AF1231" s="250"/>
      <c r="AG1231" s="250"/>
      <c r="AH1231" s="250"/>
      <c r="AI1231" s="250"/>
      <c r="AJ1231" s="250"/>
      <c r="AK1231" s="250"/>
      <c r="AL1231" s="250"/>
      <c r="AM1231" s="250"/>
      <c r="AN1231" s="250"/>
      <c r="AO1231" s="250"/>
      <c r="AP1231" s="250"/>
      <c r="AQ1231" s="250"/>
    </row>
    <row r="1232" spans="1:43" s="48" customFormat="1" ht="22.5" customHeight="1" x14ac:dyDescent="0.25">
      <c r="A1232" s="245">
        <v>5</v>
      </c>
      <c r="B1232" s="246" t="s">
        <v>1079</v>
      </c>
      <c r="C1232" s="247">
        <f t="shared" si="275"/>
        <v>301372</v>
      </c>
      <c r="D1232" s="247">
        <f t="shared" si="276"/>
        <v>0</v>
      </c>
      <c r="E1232" s="247">
        <v>0</v>
      </c>
      <c r="F1232" s="247">
        <v>0</v>
      </c>
      <c r="G1232" s="247">
        <v>0</v>
      </c>
      <c r="H1232" s="247">
        <v>0</v>
      </c>
      <c r="I1232" s="247">
        <v>0</v>
      </c>
      <c r="J1232" s="249">
        <v>0</v>
      </c>
      <c r="K1232" s="247">
        <v>0</v>
      </c>
      <c r="L1232" s="247">
        <v>0</v>
      </c>
      <c r="M1232" s="247">
        <v>0</v>
      </c>
      <c r="N1232" s="247">
        <v>301372</v>
      </c>
      <c r="O1232" s="247">
        <v>0</v>
      </c>
      <c r="P1232" s="247">
        <v>0</v>
      </c>
      <c r="Q1232" s="247">
        <v>0</v>
      </c>
      <c r="R1232" s="247">
        <v>0</v>
      </c>
      <c r="S1232" s="247">
        <v>0</v>
      </c>
      <c r="T1232" s="247">
        <v>0</v>
      </c>
      <c r="U1232" s="250"/>
      <c r="V1232" s="250"/>
      <c r="W1232" s="250"/>
      <c r="X1232" s="250"/>
      <c r="Y1232" s="250"/>
      <c r="Z1232" s="250"/>
      <c r="AA1232" s="250"/>
      <c r="AB1232" s="250"/>
      <c r="AC1232" s="250"/>
      <c r="AD1232" s="250"/>
      <c r="AE1232" s="250"/>
      <c r="AF1232" s="250"/>
      <c r="AG1232" s="250"/>
      <c r="AH1232" s="250"/>
      <c r="AI1232" s="250"/>
      <c r="AJ1232" s="250"/>
      <c r="AK1232" s="250"/>
      <c r="AL1232" s="250"/>
      <c r="AM1232" s="250"/>
      <c r="AN1232" s="250"/>
      <c r="AO1232" s="250"/>
      <c r="AP1232" s="250"/>
      <c r="AQ1232" s="250"/>
    </row>
    <row r="1233" spans="1:43" s="48" customFormat="1" ht="22.5" customHeight="1" x14ac:dyDescent="0.25">
      <c r="A1233" s="245">
        <v>6</v>
      </c>
      <c r="B1233" s="246" t="s">
        <v>1080</v>
      </c>
      <c r="C1233" s="247">
        <f t="shared" si="275"/>
        <v>782167.2</v>
      </c>
      <c r="D1233" s="247">
        <f t="shared" si="276"/>
        <v>782167.2</v>
      </c>
      <c r="E1233" s="247">
        <v>0</v>
      </c>
      <c r="F1233" s="247">
        <v>0</v>
      </c>
      <c r="G1233" s="247">
        <v>0</v>
      </c>
      <c r="H1233" s="247">
        <v>494726.40000000002</v>
      </c>
      <c r="I1233" s="247">
        <v>287440.8</v>
      </c>
      <c r="J1233" s="249">
        <v>0</v>
      </c>
      <c r="K1233" s="247">
        <v>0</v>
      </c>
      <c r="L1233" s="247">
        <v>0</v>
      </c>
      <c r="M1233" s="247">
        <v>0</v>
      </c>
      <c r="N1233" s="247">
        <v>0</v>
      </c>
      <c r="O1233" s="247">
        <v>0</v>
      </c>
      <c r="P1233" s="247">
        <v>0</v>
      </c>
      <c r="Q1233" s="247">
        <v>0</v>
      </c>
      <c r="R1233" s="247">
        <v>0</v>
      </c>
      <c r="S1233" s="247">
        <v>0</v>
      </c>
      <c r="T1233" s="247">
        <v>0</v>
      </c>
      <c r="U1233" s="250"/>
      <c r="V1233" s="250"/>
      <c r="W1233" s="250"/>
      <c r="X1233" s="250"/>
      <c r="Y1233" s="250"/>
      <c r="Z1233" s="250"/>
      <c r="AA1233" s="250"/>
      <c r="AB1233" s="250"/>
      <c r="AC1233" s="250"/>
      <c r="AD1233" s="250"/>
      <c r="AE1233" s="250"/>
      <c r="AF1233" s="250"/>
      <c r="AG1233" s="250"/>
      <c r="AH1233" s="250"/>
      <c r="AI1233" s="250"/>
      <c r="AJ1233" s="250"/>
      <c r="AK1233" s="250"/>
      <c r="AL1233" s="250"/>
      <c r="AM1233" s="250"/>
      <c r="AN1233" s="250"/>
      <c r="AO1233" s="250"/>
      <c r="AP1233" s="250"/>
      <c r="AQ1233" s="250"/>
    </row>
    <row r="1234" spans="1:43" s="48" customFormat="1" ht="22.5" customHeight="1" x14ac:dyDescent="0.25">
      <c r="A1234" s="245">
        <v>7</v>
      </c>
      <c r="B1234" s="246" t="s">
        <v>1081</v>
      </c>
      <c r="C1234" s="247">
        <f t="shared" si="275"/>
        <v>1689409.2000000002</v>
      </c>
      <c r="D1234" s="247">
        <f t="shared" si="276"/>
        <v>1689409.2000000002</v>
      </c>
      <c r="E1234" s="247">
        <v>0</v>
      </c>
      <c r="F1234" s="247">
        <v>678644.4</v>
      </c>
      <c r="G1234" s="247">
        <v>0</v>
      </c>
      <c r="H1234" s="247">
        <v>656942.4</v>
      </c>
      <c r="I1234" s="247">
        <v>353822.4</v>
      </c>
      <c r="J1234" s="249">
        <v>0</v>
      </c>
      <c r="K1234" s="247">
        <v>0</v>
      </c>
      <c r="L1234" s="247">
        <v>0</v>
      </c>
      <c r="M1234" s="247">
        <v>0</v>
      </c>
      <c r="N1234" s="247">
        <v>0</v>
      </c>
      <c r="O1234" s="247">
        <v>0</v>
      </c>
      <c r="P1234" s="247">
        <v>0</v>
      </c>
      <c r="Q1234" s="247">
        <v>0</v>
      </c>
      <c r="R1234" s="247">
        <v>0</v>
      </c>
      <c r="S1234" s="247">
        <v>0</v>
      </c>
      <c r="T1234" s="247">
        <v>0</v>
      </c>
      <c r="U1234" s="250"/>
      <c r="V1234" s="250"/>
      <c r="W1234" s="250"/>
      <c r="X1234" s="250"/>
      <c r="Y1234" s="250"/>
      <c r="Z1234" s="250"/>
      <c r="AA1234" s="250"/>
      <c r="AB1234" s="250"/>
      <c r="AC1234" s="250"/>
      <c r="AD1234" s="250"/>
      <c r="AE1234" s="250"/>
      <c r="AF1234" s="250"/>
      <c r="AG1234" s="250"/>
      <c r="AH1234" s="250"/>
      <c r="AI1234" s="250"/>
      <c r="AJ1234" s="250"/>
      <c r="AK1234" s="250"/>
      <c r="AL1234" s="250"/>
      <c r="AM1234" s="250"/>
      <c r="AN1234" s="250"/>
      <c r="AO1234" s="250"/>
      <c r="AP1234" s="250"/>
      <c r="AQ1234" s="250"/>
    </row>
    <row r="1235" spans="1:43" s="48" customFormat="1" ht="22.5" customHeight="1" x14ac:dyDescent="0.25">
      <c r="A1235" s="245">
        <v>8</v>
      </c>
      <c r="B1235" s="246" t="s">
        <v>1082</v>
      </c>
      <c r="C1235" s="247">
        <f t="shared" si="275"/>
        <v>1443890.65</v>
      </c>
      <c r="D1235" s="247">
        <f t="shared" si="276"/>
        <v>890236.65</v>
      </c>
      <c r="E1235" s="247">
        <v>890236.65</v>
      </c>
      <c r="F1235" s="247">
        <v>0</v>
      </c>
      <c r="G1235" s="247">
        <v>0</v>
      </c>
      <c r="H1235" s="247">
        <v>0</v>
      </c>
      <c r="I1235" s="247">
        <v>0</v>
      </c>
      <c r="J1235" s="249">
        <v>0</v>
      </c>
      <c r="K1235" s="247">
        <v>0</v>
      </c>
      <c r="L1235" s="247">
        <v>0</v>
      </c>
      <c r="M1235" s="247">
        <v>0</v>
      </c>
      <c r="N1235" s="247">
        <v>553654</v>
      </c>
      <c r="O1235" s="247">
        <v>0</v>
      </c>
      <c r="P1235" s="247">
        <v>0</v>
      </c>
      <c r="Q1235" s="247">
        <v>0</v>
      </c>
      <c r="R1235" s="247">
        <v>0</v>
      </c>
      <c r="S1235" s="247">
        <v>0</v>
      </c>
      <c r="T1235" s="247">
        <v>0</v>
      </c>
      <c r="U1235" s="250"/>
      <c r="V1235" s="250"/>
      <c r="W1235" s="250"/>
      <c r="X1235" s="250"/>
      <c r="Y1235" s="250"/>
      <c r="Z1235" s="250"/>
      <c r="AA1235" s="250"/>
      <c r="AB1235" s="250"/>
      <c r="AC1235" s="250"/>
      <c r="AD1235" s="250"/>
      <c r="AE1235" s="250"/>
      <c r="AF1235" s="250"/>
      <c r="AG1235" s="250"/>
      <c r="AH1235" s="250"/>
      <c r="AI1235" s="250"/>
      <c r="AJ1235" s="250"/>
      <c r="AK1235" s="250"/>
      <c r="AL1235" s="250"/>
      <c r="AM1235" s="250"/>
      <c r="AN1235" s="250"/>
      <c r="AO1235" s="250"/>
      <c r="AP1235" s="250"/>
      <c r="AQ1235" s="250"/>
    </row>
    <row r="1236" spans="1:43" s="40" customFormat="1" ht="22.5" customHeight="1" x14ac:dyDescent="0.25">
      <c r="A1236" s="245">
        <v>9</v>
      </c>
      <c r="B1236" s="246" t="s">
        <v>1084</v>
      </c>
      <c r="C1236" s="247">
        <f t="shared" si="275"/>
        <v>433252</v>
      </c>
      <c r="D1236" s="247">
        <f t="shared" si="276"/>
        <v>433252</v>
      </c>
      <c r="E1236" s="247">
        <v>433252</v>
      </c>
      <c r="F1236" s="247">
        <v>0</v>
      </c>
      <c r="G1236" s="247">
        <v>0</v>
      </c>
      <c r="H1236" s="247">
        <v>0</v>
      </c>
      <c r="I1236" s="247">
        <v>0</v>
      </c>
      <c r="J1236" s="249">
        <v>0</v>
      </c>
      <c r="K1236" s="247">
        <v>0</v>
      </c>
      <c r="L1236" s="247">
        <v>0</v>
      </c>
      <c r="M1236" s="247">
        <v>0</v>
      </c>
      <c r="N1236" s="247">
        <v>0</v>
      </c>
      <c r="O1236" s="247">
        <v>0</v>
      </c>
      <c r="P1236" s="247">
        <v>0</v>
      </c>
      <c r="Q1236" s="247">
        <v>0</v>
      </c>
      <c r="R1236" s="247">
        <v>0</v>
      </c>
      <c r="S1236" s="247">
        <v>0</v>
      </c>
      <c r="T1236" s="247">
        <v>0</v>
      </c>
      <c r="U1236" s="244"/>
      <c r="V1236" s="244"/>
      <c r="W1236" s="244"/>
      <c r="X1236" s="244"/>
      <c r="Y1236" s="244"/>
      <c r="Z1236" s="244"/>
      <c r="AA1236" s="244"/>
      <c r="AB1236" s="244"/>
      <c r="AC1236" s="244"/>
      <c r="AD1236" s="244"/>
      <c r="AE1236" s="244"/>
      <c r="AF1236" s="244"/>
      <c r="AG1236" s="244"/>
      <c r="AH1236" s="244"/>
      <c r="AI1236" s="244"/>
      <c r="AJ1236" s="244"/>
      <c r="AK1236" s="244"/>
      <c r="AL1236" s="244"/>
      <c r="AM1236" s="244"/>
      <c r="AN1236" s="244"/>
      <c r="AO1236" s="244"/>
      <c r="AP1236" s="244"/>
      <c r="AQ1236" s="244"/>
    </row>
    <row r="1237" spans="1:43" s="40" customFormat="1" ht="22.5" customHeight="1" x14ac:dyDescent="0.25">
      <c r="A1237" s="245">
        <v>10</v>
      </c>
      <c r="B1237" s="246" t="s">
        <v>1085</v>
      </c>
      <c r="C1237" s="247">
        <f t="shared" si="275"/>
        <v>449672</v>
      </c>
      <c r="D1237" s="247">
        <f t="shared" si="276"/>
        <v>449672</v>
      </c>
      <c r="E1237" s="247">
        <v>0</v>
      </c>
      <c r="F1237" s="247">
        <v>0</v>
      </c>
      <c r="G1237" s="247">
        <v>0</v>
      </c>
      <c r="H1237" s="247">
        <v>449672</v>
      </c>
      <c r="I1237" s="247">
        <v>0</v>
      </c>
      <c r="J1237" s="249">
        <v>0</v>
      </c>
      <c r="K1237" s="247">
        <v>0</v>
      </c>
      <c r="L1237" s="247">
        <v>0</v>
      </c>
      <c r="M1237" s="247">
        <v>0</v>
      </c>
      <c r="N1237" s="247">
        <v>0</v>
      </c>
      <c r="O1237" s="247">
        <v>0</v>
      </c>
      <c r="P1237" s="247">
        <v>0</v>
      </c>
      <c r="Q1237" s="247">
        <v>0</v>
      </c>
      <c r="R1237" s="247">
        <v>0</v>
      </c>
      <c r="S1237" s="247">
        <v>0</v>
      </c>
      <c r="T1237" s="247">
        <v>0</v>
      </c>
      <c r="U1237" s="244"/>
      <c r="V1237" s="244"/>
      <c r="W1237" s="244"/>
      <c r="X1237" s="244"/>
      <c r="Y1237" s="244"/>
      <c r="Z1237" s="244"/>
      <c r="AA1237" s="244"/>
      <c r="AB1237" s="244"/>
      <c r="AC1237" s="244"/>
      <c r="AD1237" s="244"/>
      <c r="AE1237" s="244"/>
      <c r="AF1237" s="244"/>
      <c r="AG1237" s="244"/>
      <c r="AH1237" s="244"/>
      <c r="AI1237" s="244"/>
      <c r="AJ1237" s="244"/>
      <c r="AK1237" s="244"/>
      <c r="AL1237" s="244"/>
      <c r="AM1237" s="244"/>
      <c r="AN1237" s="244"/>
      <c r="AO1237" s="244"/>
      <c r="AP1237" s="244"/>
      <c r="AQ1237" s="244"/>
    </row>
    <row r="1238" spans="1:43" s="48" customFormat="1" ht="33" customHeight="1" x14ac:dyDescent="0.25">
      <c r="A1238" s="344" t="s">
        <v>440</v>
      </c>
      <c r="B1238" s="344"/>
      <c r="C1238" s="242">
        <f t="shared" ref="C1238:T1238" si="277">C1239</f>
        <v>2375483.4</v>
      </c>
      <c r="D1238" s="242">
        <f t="shared" si="277"/>
        <v>2375483.4</v>
      </c>
      <c r="E1238" s="242">
        <f t="shared" si="277"/>
        <v>0</v>
      </c>
      <c r="F1238" s="242">
        <f t="shared" si="277"/>
        <v>2817369</v>
      </c>
      <c r="G1238" s="242">
        <f t="shared" si="277"/>
        <v>0</v>
      </c>
      <c r="H1238" s="242">
        <f t="shared" si="277"/>
        <v>-258847.2</v>
      </c>
      <c r="I1238" s="242">
        <f t="shared" si="277"/>
        <v>-183038.4</v>
      </c>
      <c r="J1238" s="243">
        <f t="shared" si="277"/>
        <v>0</v>
      </c>
      <c r="K1238" s="242">
        <f t="shared" si="277"/>
        <v>0</v>
      </c>
      <c r="L1238" s="242">
        <f t="shared" si="277"/>
        <v>0</v>
      </c>
      <c r="M1238" s="242">
        <f t="shared" si="277"/>
        <v>0</v>
      </c>
      <c r="N1238" s="242">
        <f t="shared" si="277"/>
        <v>0</v>
      </c>
      <c r="O1238" s="242">
        <f t="shared" si="277"/>
        <v>0</v>
      </c>
      <c r="P1238" s="242">
        <f t="shared" si="277"/>
        <v>0</v>
      </c>
      <c r="Q1238" s="242">
        <f t="shared" si="277"/>
        <v>0</v>
      </c>
      <c r="R1238" s="242">
        <f t="shared" si="277"/>
        <v>0</v>
      </c>
      <c r="S1238" s="242">
        <f t="shared" si="277"/>
        <v>0</v>
      </c>
      <c r="T1238" s="242">
        <f t="shared" si="277"/>
        <v>0</v>
      </c>
      <c r="U1238" s="250"/>
      <c r="V1238" s="250"/>
      <c r="W1238" s="250"/>
      <c r="X1238" s="250"/>
      <c r="Y1238" s="250"/>
      <c r="Z1238" s="250"/>
      <c r="AA1238" s="250"/>
      <c r="AB1238" s="250"/>
      <c r="AC1238" s="250"/>
      <c r="AD1238" s="250"/>
      <c r="AE1238" s="250"/>
      <c r="AF1238" s="250"/>
      <c r="AG1238" s="250"/>
      <c r="AH1238" s="250"/>
      <c r="AI1238" s="250"/>
      <c r="AJ1238" s="250"/>
      <c r="AK1238" s="250"/>
      <c r="AL1238" s="250"/>
      <c r="AM1238" s="250"/>
      <c r="AN1238" s="250"/>
      <c r="AO1238" s="250"/>
      <c r="AP1238" s="250"/>
      <c r="AQ1238" s="250"/>
    </row>
    <row r="1239" spans="1:43" s="48" customFormat="1" ht="29.25" customHeight="1" x14ac:dyDescent="0.25">
      <c r="A1239" s="344" t="s">
        <v>1574</v>
      </c>
      <c r="B1239" s="344"/>
      <c r="C1239" s="242">
        <f t="shared" ref="C1239:T1239" si="278">SUM(C1240:C1241)</f>
        <v>2375483.4</v>
      </c>
      <c r="D1239" s="242">
        <f t="shared" si="278"/>
        <v>2375483.4</v>
      </c>
      <c r="E1239" s="242">
        <f t="shared" si="278"/>
        <v>0</v>
      </c>
      <c r="F1239" s="242">
        <f t="shared" si="278"/>
        <v>2817369</v>
      </c>
      <c r="G1239" s="242">
        <f t="shared" si="278"/>
        <v>0</v>
      </c>
      <c r="H1239" s="242">
        <f t="shared" si="278"/>
        <v>-258847.2</v>
      </c>
      <c r="I1239" s="242">
        <f t="shared" si="278"/>
        <v>-183038.4</v>
      </c>
      <c r="J1239" s="243">
        <f t="shared" si="278"/>
        <v>0</v>
      </c>
      <c r="K1239" s="242">
        <f t="shared" si="278"/>
        <v>0</v>
      </c>
      <c r="L1239" s="242">
        <f t="shared" si="278"/>
        <v>0</v>
      </c>
      <c r="M1239" s="242">
        <f t="shared" si="278"/>
        <v>0</v>
      </c>
      <c r="N1239" s="242">
        <f t="shared" si="278"/>
        <v>0</v>
      </c>
      <c r="O1239" s="242">
        <f t="shared" si="278"/>
        <v>0</v>
      </c>
      <c r="P1239" s="242">
        <f t="shared" si="278"/>
        <v>0</v>
      </c>
      <c r="Q1239" s="242">
        <f t="shared" si="278"/>
        <v>0</v>
      </c>
      <c r="R1239" s="242">
        <f t="shared" si="278"/>
        <v>0</v>
      </c>
      <c r="S1239" s="242">
        <f t="shared" si="278"/>
        <v>0</v>
      </c>
      <c r="T1239" s="242">
        <f t="shared" si="278"/>
        <v>0</v>
      </c>
      <c r="U1239" s="250"/>
      <c r="V1239" s="250"/>
      <c r="W1239" s="250"/>
      <c r="X1239" s="250"/>
      <c r="Y1239" s="250"/>
      <c r="Z1239" s="250"/>
      <c r="AA1239" s="250"/>
      <c r="AB1239" s="250"/>
      <c r="AC1239" s="250"/>
      <c r="AD1239" s="250"/>
      <c r="AE1239" s="250"/>
      <c r="AF1239" s="250"/>
      <c r="AG1239" s="250"/>
      <c r="AH1239" s="250"/>
      <c r="AI1239" s="250"/>
      <c r="AJ1239" s="250"/>
      <c r="AK1239" s="250"/>
      <c r="AL1239" s="250"/>
      <c r="AM1239" s="250"/>
      <c r="AN1239" s="250"/>
      <c r="AO1239" s="250"/>
      <c r="AP1239" s="250"/>
      <c r="AQ1239" s="250"/>
    </row>
    <row r="1240" spans="1:43" s="40" customFormat="1" ht="22.5" customHeight="1" x14ac:dyDescent="0.25">
      <c r="A1240" s="245">
        <v>1</v>
      </c>
      <c r="B1240" s="246" t="s">
        <v>1086</v>
      </c>
      <c r="C1240" s="247">
        <f t="shared" ref="C1240:C1241" si="279">D1240+K1240+L1240+M1240+N1240+O1240+P1240+Q1240+R1240+S1240+T1240</f>
        <v>-441885.6</v>
      </c>
      <c r="D1240" s="247">
        <f t="shared" ref="D1240:D1241" si="280">SUM(E1240:I1240)</f>
        <v>-441885.6</v>
      </c>
      <c r="E1240" s="247">
        <v>0</v>
      </c>
      <c r="F1240" s="247">
        <v>0</v>
      </c>
      <c r="G1240" s="247">
        <v>0</v>
      </c>
      <c r="H1240" s="247">
        <v>-258847.2</v>
      </c>
      <c r="I1240" s="247">
        <v>-183038.4</v>
      </c>
      <c r="J1240" s="249">
        <v>0</v>
      </c>
      <c r="K1240" s="247">
        <v>0</v>
      </c>
      <c r="L1240" s="247">
        <v>0</v>
      </c>
      <c r="M1240" s="247">
        <v>0</v>
      </c>
      <c r="N1240" s="247">
        <v>0</v>
      </c>
      <c r="O1240" s="247">
        <v>0</v>
      </c>
      <c r="P1240" s="247">
        <v>0</v>
      </c>
      <c r="Q1240" s="247">
        <v>0</v>
      </c>
      <c r="R1240" s="247">
        <v>0</v>
      </c>
      <c r="S1240" s="247">
        <v>0</v>
      </c>
      <c r="T1240" s="247">
        <v>0</v>
      </c>
      <c r="U1240" s="244"/>
      <c r="V1240" s="244"/>
      <c r="W1240" s="244"/>
      <c r="X1240" s="244"/>
      <c r="Y1240" s="244"/>
      <c r="Z1240" s="244"/>
      <c r="AA1240" s="244"/>
      <c r="AB1240" s="244"/>
      <c r="AC1240" s="244"/>
      <c r="AD1240" s="244"/>
      <c r="AE1240" s="244"/>
      <c r="AF1240" s="244"/>
      <c r="AG1240" s="244"/>
      <c r="AH1240" s="244"/>
      <c r="AI1240" s="244"/>
      <c r="AJ1240" s="244"/>
      <c r="AK1240" s="244"/>
      <c r="AL1240" s="244"/>
      <c r="AM1240" s="244"/>
      <c r="AN1240" s="244"/>
      <c r="AO1240" s="244"/>
      <c r="AP1240" s="244"/>
      <c r="AQ1240" s="244"/>
    </row>
    <row r="1241" spans="1:43" s="40" customFormat="1" ht="22.5" customHeight="1" x14ac:dyDescent="0.25">
      <c r="A1241" s="245">
        <v>2</v>
      </c>
      <c r="B1241" s="246" t="s">
        <v>1087</v>
      </c>
      <c r="C1241" s="247">
        <f t="shared" si="279"/>
        <v>2817369</v>
      </c>
      <c r="D1241" s="247">
        <f t="shared" si="280"/>
        <v>2817369</v>
      </c>
      <c r="E1241" s="247">
        <v>0</v>
      </c>
      <c r="F1241" s="247">
        <v>2817369</v>
      </c>
      <c r="G1241" s="247">
        <v>0</v>
      </c>
      <c r="H1241" s="247">
        <v>0</v>
      </c>
      <c r="I1241" s="247">
        <v>0</v>
      </c>
      <c r="J1241" s="249">
        <v>0</v>
      </c>
      <c r="K1241" s="247">
        <v>0</v>
      </c>
      <c r="L1241" s="247">
        <v>0</v>
      </c>
      <c r="M1241" s="247">
        <v>0</v>
      </c>
      <c r="N1241" s="247">
        <v>0</v>
      </c>
      <c r="O1241" s="247">
        <v>0</v>
      </c>
      <c r="P1241" s="247">
        <v>0</v>
      </c>
      <c r="Q1241" s="247">
        <v>0</v>
      </c>
      <c r="R1241" s="247">
        <v>0</v>
      </c>
      <c r="S1241" s="247">
        <v>0</v>
      </c>
      <c r="T1241" s="247">
        <v>0</v>
      </c>
      <c r="U1241" s="244"/>
      <c r="V1241" s="244"/>
      <c r="W1241" s="244"/>
      <c r="X1241" s="244"/>
      <c r="Y1241" s="244"/>
      <c r="Z1241" s="244"/>
      <c r="AA1241" s="244"/>
      <c r="AB1241" s="244"/>
      <c r="AC1241" s="244"/>
      <c r="AD1241" s="244"/>
      <c r="AE1241" s="244"/>
      <c r="AF1241" s="244"/>
      <c r="AG1241" s="244"/>
      <c r="AH1241" s="244"/>
      <c r="AI1241" s="244"/>
      <c r="AJ1241" s="244"/>
      <c r="AK1241" s="244"/>
      <c r="AL1241" s="244"/>
      <c r="AM1241" s="244"/>
      <c r="AN1241" s="244"/>
      <c r="AO1241" s="244"/>
      <c r="AP1241" s="244"/>
      <c r="AQ1241" s="244"/>
    </row>
    <row r="1242" spans="1:43" s="48" customFormat="1" ht="30.75" customHeight="1" x14ac:dyDescent="0.25">
      <c r="A1242" s="344" t="s">
        <v>459</v>
      </c>
      <c r="B1242" s="344"/>
      <c r="C1242" s="242">
        <f t="shared" ref="C1242:T1242" si="281">C1243+C1245</f>
        <v>982526.96</v>
      </c>
      <c r="D1242" s="242">
        <f t="shared" si="281"/>
        <v>494770.16000000003</v>
      </c>
      <c r="E1242" s="242">
        <f t="shared" si="281"/>
        <v>0</v>
      </c>
      <c r="F1242" s="242">
        <f t="shared" si="281"/>
        <v>2346168.64</v>
      </c>
      <c r="G1242" s="242">
        <f t="shared" si="281"/>
        <v>-1690295.44</v>
      </c>
      <c r="H1242" s="242">
        <f t="shared" si="281"/>
        <v>316321</v>
      </c>
      <c r="I1242" s="242">
        <f t="shared" si="281"/>
        <v>-477424.04</v>
      </c>
      <c r="J1242" s="243">
        <f t="shared" si="281"/>
        <v>0</v>
      </c>
      <c r="K1242" s="242">
        <f t="shared" si="281"/>
        <v>0</v>
      </c>
      <c r="L1242" s="242">
        <f t="shared" si="281"/>
        <v>0</v>
      </c>
      <c r="M1242" s="242">
        <f t="shared" si="281"/>
        <v>0</v>
      </c>
      <c r="N1242" s="242">
        <f t="shared" si="281"/>
        <v>487756.79999999999</v>
      </c>
      <c r="O1242" s="242">
        <f t="shared" si="281"/>
        <v>0</v>
      </c>
      <c r="P1242" s="242">
        <f t="shared" si="281"/>
        <v>0</v>
      </c>
      <c r="Q1242" s="242">
        <f t="shared" si="281"/>
        <v>0</v>
      </c>
      <c r="R1242" s="242">
        <f t="shared" si="281"/>
        <v>0</v>
      </c>
      <c r="S1242" s="242">
        <f t="shared" si="281"/>
        <v>0</v>
      </c>
      <c r="T1242" s="242">
        <f t="shared" si="281"/>
        <v>0</v>
      </c>
      <c r="U1242" s="250"/>
      <c r="V1242" s="250"/>
      <c r="W1242" s="250"/>
      <c r="X1242" s="250"/>
      <c r="Y1242" s="250"/>
      <c r="Z1242" s="250"/>
      <c r="AA1242" s="250"/>
      <c r="AB1242" s="250"/>
      <c r="AC1242" s="250"/>
      <c r="AD1242" s="250"/>
      <c r="AE1242" s="250"/>
      <c r="AF1242" s="250"/>
      <c r="AG1242" s="250"/>
      <c r="AH1242" s="250"/>
      <c r="AI1242" s="250"/>
      <c r="AJ1242" s="250"/>
      <c r="AK1242" s="250"/>
      <c r="AL1242" s="250"/>
      <c r="AM1242" s="250"/>
      <c r="AN1242" s="250"/>
      <c r="AO1242" s="250"/>
      <c r="AP1242" s="250"/>
      <c r="AQ1242" s="250"/>
    </row>
    <row r="1243" spans="1:43" s="48" customFormat="1" ht="30.75" customHeight="1" x14ac:dyDescent="0.25">
      <c r="A1243" s="344" t="s">
        <v>460</v>
      </c>
      <c r="B1243" s="344"/>
      <c r="C1243" s="242">
        <f t="shared" ref="C1243:T1243" si="282">C1244</f>
        <v>-42722.400000000001</v>
      </c>
      <c r="D1243" s="242">
        <f t="shared" si="282"/>
        <v>-42722.400000000001</v>
      </c>
      <c r="E1243" s="242">
        <f t="shared" si="282"/>
        <v>0</v>
      </c>
      <c r="F1243" s="242">
        <f t="shared" si="282"/>
        <v>-42722.400000000001</v>
      </c>
      <c r="G1243" s="242">
        <f t="shared" si="282"/>
        <v>0</v>
      </c>
      <c r="H1243" s="242">
        <f t="shared" si="282"/>
        <v>0</v>
      </c>
      <c r="I1243" s="242">
        <f t="shared" si="282"/>
        <v>0</v>
      </c>
      <c r="J1243" s="243">
        <f t="shared" si="282"/>
        <v>0</v>
      </c>
      <c r="K1243" s="242">
        <f t="shared" si="282"/>
        <v>0</v>
      </c>
      <c r="L1243" s="242">
        <f t="shared" si="282"/>
        <v>0</v>
      </c>
      <c r="M1243" s="242">
        <f t="shared" si="282"/>
        <v>0</v>
      </c>
      <c r="N1243" s="242">
        <f t="shared" si="282"/>
        <v>0</v>
      </c>
      <c r="O1243" s="242">
        <f t="shared" si="282"/>
        <v>0</v>
      </c>
      <c r="P1243" s="242">
        <f t="shared" si="282"/>
        <v>0</v>
      </c>
      <c r="Q1243" s="242">
        <f t="shared" si="282"/>
        <v>0</v>
      </c>
      <c r="R1243" s="242">
        <f t="shared" si="282"/>
        <v>0</v>
      </c>
      <c r="S1243" s="242">
        <f t="shared" si="282"/>
        <v>0</v>
      </c>
      <c r="T1243" s="242">
        <f t="shared" si="282"/>
        <v>0</v>
      </c>
      <c r="U1243" s="250"/>
      <c r="V1243" s="250"/>
      <c r="W1243" s="250"/>
      <c r="X1243" s="250"/>
      <c r="Y1243" s="250"/>
      <c r="Z1243" s="250"/>
      <c r="AA1243" s="250"/>
      <c r="AB1243" s="250"/>
      <c r="AC1243" s="250"/>
      <c r="AD1243" s="250"/>
      <c r="AE1243" s="250"/>
      <c r="AF1243" s="250"/>
      <c r="AG1243" s="250"/>
      <c r="AH1243" s="250"/>
      <c r="AI1243" s="250"/>
      <c r="AJ1243" s="250"/>
      <c r="AK1243" s="250"/>
      <c r="AL1243" s="250"/>
      <c r="AM1243" s="250"/>
      <c r="AN1243" s="250"/>
      <c r="AO1243" s="250"/>
      <c r="AP1243" s="250"/>
      <c r="AQ1243" s="250"/>
    </row>
    <row r="1244" spans="1:43" s="143" customFormat="1" ht="22.5" customHeight="1" x14ac:dyDescent="0.25">
      <c r="A1244" s="245">
        <v>1</v>
      </c>
      <c r="B1244" s="246" t="s">
        <v>822</v>
      </c>
      <c r="C1244" s="285">
        <f t="shared" ref="C1244:C1249" si="283">D1244+K1244+L1244+M1244+N1244+O1244+P1244+Q1244+R1244+S1244+T1244</f>
        <v>-42722.400000000001</v>
      </c>
      <c r="D1244" s="247">
        <f t="shared" ref="D1244:D1249" si="284">SUM(E1244:I1244)</f>
        <v>-42722.400000000001</v>
      </c>
      <c r="E1244" s="285">
        <v>0</v>
      </c>
      <c r="F1244" s="247">
        <v>-42722.400000000001</v>
      </c>
      <c r="G1244" s="285">
        <v>0</v>
      </c>
      <c r="H1244" s="247">
        <v>0</v>
      </c>
      <c r="I1244" s="285">
        <v>0</v>
      </c>
      <c r="J1244" s="249">
        <v>0</v>
      </c>
      <c r="K1244" s="285">
        <v>0</v>
      </c>
      <c r="L1244" s="247">
        <v>0</v>
      </c>
      <c r="M1244" s="285">
        <v>0</v>
      </c>
      <c r="N1244" s="247">
        <v>0</v>
      </c>
      <c r="O1244" s="285">
        <v>0</v>
      </c>
      <c r="P1244" s="247">
        <v>0</v>
      </c>
      <c r="Q1244" s="285">
        <v>0</v>
      </c>
      <c r="R1244" s="247">
        <v>0</v>
      </c>
      <c r="S1244" s="285">
        <v>0</v>
      </c>
      <c r="T1244" s="247">
        <v>0</v>
      </c>
      <c r="U1244" s="290"/>
      <c r="V1244" s="290"/>
      <c r="W1244" s="290"/>
      <c r="X1244" s="290"/>
      <c r="Y1244" s="290"/>
      <c r="Z1244" s="290"/>
      <c r="AA1244" s="290"/>
      <c r="AB1244" s="290"/>
      <c r="AC1244" s="290"/>
      <c r="AD1244" s="290"/>
      <c r="AE1244" s="290"/>
      <c r="AF1244" s="290"/>
      <c r="AG1244" s="290"/>
      <c r="AH1244" s="290"/>
      <c r="AI1244" s="290"/>
      <c r="AJ1244" s="290"/>
      <c r="AK1244" s="290"/>
      <c r="AL1244" s="290"/>
      <c r="AM1244" s="290"/>
      <c r="AN1244" s="290"/>
      <c r="AO1244" s="290"/>
      <c r="AP1244" s="290"/>
      <c r="AQ1244" s="290"/>
    </row>
    <row r="1245" spans="1:43" s="143" customFormat="1" ht="30.75" customHeight="1" x14ac:dyDescent="0.25">
      <c r="A1245" s="351" t="s">
        <v>476</v>
      </c>
      <c r="B1245" s="352"/>
      <c r="C1245" s="242">
        <f t="shared" ref="C1245:T1245" si="285">SUM(C1246:C1249)</f>
        <v>1025249.36</v>
      </c>
      <c r="D1245" s="242">
        <f t="shared" si="285"/>
        <v>537492.56000000006</v>
      </c>
      <c r="E1245" s="242">
        <f t="shared" si="285"/>
        <v>0</v>
      </c>
      <c r="F1245" s="242">
        <f t="shared" si="285"/>
        <v>2388891.04</v>
      </c>
      <c r="G1245" s="242">
        <f t="shared" si="285"/>
        <v>-1690295.44</v>
      </c>
      <c r="H1245" s="242">
        <f t="shared" si="285"/>
        <v>316321</v>
      </c>
      <c r="I1245" s="242">
        <f t="shared" si="285"/>
        <v>-477424.04</v>
      </c>
      <c r="J1245" s="243">
        <f t="shared" si="285"/>
        <v>0</v>
      </c>
      <c r="K1245" s="242">
        <f t="shared" si="285"/>
        <v>0</v>
      </c>
      <c r="L1245" s="242">
        <f t="shared" si="285"/>
        <v>0</v>
      </c>
      <c r="M1245" s="242">
        <f t="shared" si="285"/>
        <v>0</v>
      </c>
      <c r="N1245" s="242">
        <f t="shared" si="285"/>
        <v>487756.79999999999</v>
      </c>
      <c r="O1245" s="242">
        <f t="shared" si="285"/>
        <v>0</v>
      </c>
      <c r="P1245" s="242">
        <f t="shared" si="285"/>
        <v>0</v>
      </c>
      <c r="Q1245" s="242">
        <f t="shared" si="285"/>
        <v>0</v>
      </c>
      <c r="R1245" s="242">
        <f t="shared" si="285"/>
        <v>0</v>
      </c>
      <c r="S1245" s="242">
        <f t="shared" si="285"/>
        <v>0</v>
      </c>
      <c r="T1245" s="242">
        <f t="shared" si="285"/>
        <v>0</v>
      </c>
      <c r="U1245" s="250"/>
      <c r="V1245" s="250"/>
      <c r="W1245" s="250"/>
      <c r="X1245" s="250"/>
      <c r="Y1245" s="250"/>
      <c r="Z1245" s="250"/>
      <c r="AA1245" s="250"/>
      <c r="AB1245" s="250"/>
      <c r="AC1245" s="250"/>
      <c r="AD1245" s="250"/>
      <c r="AE1245" s="250"/>
      <c r="AF1245" s="250"/>
      <c r="AG1245" s="250"/>
      <c r="AH1245" s="250"/>
      <c r="AI1245" s="250"/>
      <c r="AJ1245" s="250"/>
      <c r="AK1245" s="250"/>
      <c r="AL1245" s="250"/>
      <c r="AM1245" s="250"/>
      <c r="AN1245" s="250"/>
      <c r="AO1245" s="250"/>
      <c r="AP1245" s="250"/>
      <c r="AQ1245" s="250"/>
    </row>
    <row r="1246" spans="1:43" s="48" customFormat="1" ht="22.5" customHeight="1" x14ac:dyDescent="0.25">
      <c r="A1246" s="245">
        <v>1</v>
      </c>
      <c r="B1246" s="246" t="s">
        <v>1088</v>
      </c>
      <c r="C1246" s="247">
        <f t="shared" si="283"/>
        <v>0</v>
      </c>
      <c r="D1246" s="247">
        <f t="shared" si="284"/>
        <v>0</v>
      </c>
      <c r="E1246" s="247">
        <v>0</v>
      </c>
      <c r="F1246" s="247">
        <v>698595.6</v>
      </c>
      <c r="G1246" s="247">
        <v>0</v>
      </c>
      <c r="H1246" s="247">
        <v>0</v>
      </c>
      <c r="I1246" s="247">
        <v>-698595.6</v>
      </c>
      <c r="J1246" s="249">
        <v>0</v>
      </c>
      <c r="K1246" s="247">
        <v>0</v>
      </c>
      <c r="L1246" s="247">
        <v>0</v>
      </c>
      <c r="M1246" s="247">
        <v>0</v>
      </c>
      <c r="N1246" s="247">
        <v>0</v>
      </c>
      <c r="O1246" s="247">
        <v>0</v>
      </c>
      <c r="P1246" s="247">
        <v>0</v>
      </c>
      <c r="Q1246" s="247">
        <v>0</v>
      </c>
      <c r="R1246" s="247">
        <v>0</v>
      </c>
      <c r="S1246" s="247">
        <v>0</v>
      </c>
      <c r="T1246" s="247">
        <v>0</v>
      </c>
      <c r="U1246" s="250"/>
      <c r="V1246" s="250"/>
      <c r="W1246" s="250"/>
      <c r="X1246" s="250"/>
      <c r="Y1246" s="250"/>
      <c r="Z1246" s="250"/>
      <c r="AA1246" s="250"/>
      <c r="AB1246" s="250"/>
      <c r="AC1246" s="250"/>
      <c r="AD1246" s="250"/>
      <c r="AE1246" s="250"/>
      <c r="AF1246" s="250"/>
      <c r="AG1246" s="250"/>
      <c r="AH1246" s="250"/>
      <c r="AI1246" s="250"/>
      <c r="AJ1246" s="250"/>
      <c r="AK1246" s="250"/>
      <c r="AL1246" s="250"/>
      <c r="AM1246" s="250"/>
      <c r="AN1246" s="250"/>
      <c r="AO1246" s="250"/>
      <c r="AP1246" s="250"/>
      <c r="AQ1246" s="250"/>
    </row>
    <row r="1247" spans="1:43" s="48" customFormat="1" ht="22.5" customHeight="1" x14ac:dyDescent="0.25">
      <c r="A1247" s="245">
        <v>2</v>
      </c>
      <c r="B1247" s="246" t="s">
        <v>1089</v>
      </c>
      <c r="C1247" s="247">
        <f t="shared" si="283"/>
        <v>316321</v>
      </c>
      <c r="D1247" s="247">
        <f t="shared" si="284"/>
        <v>316321</v>
      </c>
      <c r="E1247" s="247">
        <v>0</v>
      </c>
      <c r="F1247" s="247">
        <v>0</v>
      </c>
      <c r="G1247" s="247">
        <v>0</v>
      </c>
      <c r="H1247" s="247">
        <v>316321</v>
      </c>
      <c r="I1247" s="247">
        <v>0</v>
      </c>
      <c r="J1247" s="249">
        <v>0</v>
      </c>
      <c r="K1247" s="247">
        <v>0</v>
      </c>
      <c r="L1247" s="247">
        <v>0</v>
      </c>
      <c r="M1247" s="247">
        <v>0</v>
      </c>
      <c r="N1247" s="247">
        <v>0</v>
      </c>
      <c r="O1247" s="247">
        <v>0</v>
      </c>
      <c r="P1247" s="247">
        <v>0</v>
      </c>
      <c r="Q1247" s="247">
        <v>0</v>
      </c>
      <c r="R1247" s="247">
        <v>0</v>
      </c>
      <c r="S1247" s="247">
        <v>0</v>
      </c>
      <c r="T1247" s="247">
        <v>0</v>
      </c>
      <c r="U1247" s="250"/>
      <c r="V1247" s="250"/>
      <c r="W1247" s="250"/>
      <c r="X1247" s="250"/>
      <c r="Y1247" s="250"/>
      <c r="Z1247" s="250"/>
      <c r="AA1247" s="250"/>
      <c r="AB1247" s="250"/>
      <c r="AC1247" s="250"/>
      <c r="AD1247" s="250"/>
      <c r="AE1247" s="250"/>
      <c r="AF1247" s="250"/>
      <c r="AG1247" s="250"/>
      <c r="AH1247" s="250"/>
      <c r="AI1247" s="250"/>
      <c r="AJ1247" s="250"/>
      <c r="AK1247" s="250"/>
      <c r="AL1247" s="250"/>
      <c r="AM1247" s="250"/>
      <c r="AN1247" s="250"/>
      <c r="AO1247" s="250"/>
      <c r="AP1247" s="250"/>
      <c r="AQ1247" s="250"/>
    </row>
    <row r="1248" spans="1:43" s="48" customFormat="1" ht="22.5" customHeight="1" x14ac:dyDescent="0.25">
      <c r="A1248" s="245">
        <v>3</v>
      </c>
      <c r="B1248" s="246" t="s">
        <v>482</v>
      </c>
      <c r="C1248" s="247">
        <f t="shared" si="283"/>
        <v>708928.36</v>
      </c>
      <c r="D1248" s="247">
        <f t="shared" si="284"/>
        <v>221171.56</v>
      </c>
      <c r="E1248" s="247">
        <v>0</v>
      </c>
      <c r="F1248" s="247">
        <v>0</v>
      </c>
      <c r="G1248" s="247">
        <v>0</v>
      </c>
      <c r="H1248" s="247">
        <v>0</v>
      </c>
      <c r="I1248" s="247">
        <v>221171.56</v>
      </c>
      <c r="J1248" s="249">
        <v>0</v>
      </c>
      <c r="K1248" s="247">
        <v>0</v>
      </c>
      <c r="L1248" s="247">
        <v>0</v>
      </c>
      <c r="M1248" s="247">
        <v>0</v>
      </c>
      <c r="N1248" s="247">
        <v>487756.79999999999</v>
      </c>
      <c r="O1248" s="247">
        <v>0</v>
      </c>
      <c r="P1248" s="247">
        <v>0</v>
      </c>
      <c r="Q1248" s="247">
        <v>0</v>
      </c>
      <c r="R1248" s="247">
        <v>0</v>
      </c>
      <c r="S1248" s="247">
        <v>0</v>
      </c>
      <c r="T1248" s="247">
        <v>0</v>
      </c>
      <c r="U1248" s="250"/>
      <c r="V1248" s="250"/>
      <c r="W1248" s="250"/>
      <c r="X1248" s="250"/>
      <c r="Y1248" s="250"/>
      <c r="Z1248" s="250"/>
      <c r="AA1248" s="250"/>
      <c r="AB1248" s="250"/>
      <c r="AC1248" s="250"/>
      <c r="AD1248" s="250"/>
      <c r="AE1248" s="250"/>
      <c r="AF1248" s="250"/>
      <c r="AG1248" s="250"/>
      <c r="AH1248" s="250"/>
      <c r="AI1248" s="250"/>
      <c r="AJ1248" s="250"/>
      <c r="AK1248" s="250"/>
      <c r="AL1248" s="250"/>
      <c r="AM1248" s="250"/>
      <c r="AN1248" s="250"/>
      <c r="AO1248" s="250"/>
      <c r="AP1248" s="250"/>
      <c r="AQ1248" s="250"/>
    </row>
    <row r="1249" spans="1:43" s="48" customFormat="1" ht="22.5" customHeight="1" x14ac:dyDescent="0.25">
      <c r="A1249" s="245">
        <v>4</v>
      </c>
      <c r="B1249" s="246" t="s">
        <v>1575</v>
      </c>
      <c r="C1249" s="247">
        <f t="shared" si="283"/>
        <v>0</v>
      </c>
      <c r="D1249" s="247">
        <f t="shared" si="284"/>
        <v>0</v>
      </c>
      <c r="E1249" s="247">
        <v>0</v>
      </c>
      <c r="F1249" s="247">
        <v>1690295.44</v>
      </c>
      <c r="G1249" s="247">
        <v>-1690295.44</v>
      </c>
      <c r="H1249" s="247">
        <v>0</v>
      </c>
      <c r="I1249" s="247">
        <v>0</v>
      </c>
      <c r="J1249" s="249">
        <v>0</v>
      </c>
      <c r="K1249" s="247">
        <v>0</v>
      </c>
      <c r="L1249" s="247">
        <v>0</v>
      </c>
      <c r="M1249" s="247">
        <v>0</v>
      </c>
      <c r="N1249" s="247">
        <v>0</v>
      </c>
      <c r="O1249" s="247">
        <v>0</v>
      </c>
      <c r="P1249" s="247">
        <v>0</v>
      </c>
      <c r="Q1249" s="247">
        <v>0</v>
      </c>
      <c r="R1249" s="247">
        <v>0</v>
      </c>
      <c r="S1249" s="247">
        <v>0</v>
      </c>
      <c r="T1249" s="247">
        <v>0</v>
      </c>
      <c r="U1249" s="250"/>
      <c r="V1249" s="250"/>
      <c r="W1249" s="250"/>
      <c r="X1249" s="250"/>
      <c r="Y1249" s="250"/>
      <c r="Z1249" s="250"/>
      <c r="AA1249" s="250"/>
      <c r="AB1249" s="250"/>
      <c r="AC1249" s="250"/>
      <c r="AD1249" s="250"/>
      <c r="AE1249" s="250"/>
      <c r="AF1249" s="250"/>
      <c r="AG1249" s="250"/>
      <c r="AH1249" s="250"/>
      <c r="AI1249" s="250"/>
      <c r="AJ1249" s="250"/>
      <c r="AK1249" s="250"/>
      <c r="AL1249" s="250"/>
      <c r="AM1249" s="250"/>
      <c r="AN1249" s="250"/>
      <c r="AO1249" s="250"/>
      <c r="AP1249" s="250"/>
      <c r="AQ1249" s="250"/>
    </row>
    <row r="1251" spans="1:43" x14ac:dyDescent="0.25">
      <c r="B1251" s="218" t="s">
        <v>1576</v>
      </c>
    </row>
    <row r="1252" spans="1:43" x14ac:dyDescent="0.25">
      <c r="B1252" s="353" t="s">
        <v>1577</v>
      </c>
      <c r="C1252" s="353"/>
      <c r="D1252" s="353"/>
      <c r="E1252" s="353"/>
      <c r="F1252" s="353"/>
      <c r="G1252" s="353"/>
      <c r="H1252" s="353"/>
      <c r="I1252" s="353"/>
      <c r="J1252" s="353"/>
      <c r="K1252" s="353"/>
      <c r="L1252" s="353"/>
      <c r="M1252" s="353"/>
      <c r="N1252" s="353"/>
      <c r="O1252" s="353"/>
      <c r="P1252" s="353"/>
      <c r="Q1252" s="353"/>
      <c r="R1252" s="353"/>
      <c r="S1252" s="353"/>
    </row>
    <row r="1253" spans="1:43" x14ac:dyDescent="0.25">
      <c r="B1253" s="353" t="s">
        <v>1578</v>
      </c>
      <c r="C1253" s="353"/>
      <c r="D1253" s="353"/>
      <c r="E1253" s="353"/>
      <c r="F1253" s="353"/>
      <c r="G1253" s="353"/>
      <c r="H1253" s="353"/>
      <c r="I1253" s="353"/>
      <c r="J1253" s="353"/>
      <c r="K1253" s="353"/>
      <c r="L1253" s="353"/>
      <c r="M1253" s="353"/>
      <c r="N1253" s="353"/>
      <c r="O1253" s="353"/>
      <c r="P1253" s="353"/>
      <c r="Q1253" s="353"/>
      <c r="R1253" s="353"/>
      <c r="S1253" s="353"/>
    </row>
    <row r="1254" spans="1:43" x14ac:dyDescent="0.25">
      <c r="B1254" s="353" t="s">
        <v>1579</v>
      </c>
      <c r="C1254" s="353"/>
      <c r="D1254" s="353"/>
      <c r="E1254" s="353"/>
      <c r="F1254" s="353"/>
      <c r="G1254" s="353"/>
      <c r="H1254" s="353"/>
      <c r="I1254" s="353"/>
      <c r="J1254" s="353"/>
      <c r="K1254" s="353"/>
      <c r="L1254" s="353"/>
      <c r="M1254" s="353"/>
      <c r="N1254" s="353"/>
      <c r="O1254" s="353"/>
      <c r="P1254" s="353"/>
      <c r="Q1254" s="353"/>
      <c r="R1254" s="353"/>
      <c r="S1254" s="353"/>
    </row>
    <row r="1255" spans="1:43" x14ac:dyDescent="0.25">
      <c r="B1255" s="353" t="s">
        <v>1580</v>
      </c>
      <c r="C1255" s="353"/>
      <c r="D1255" s="353"/>
      <c r="E1255" s="353"/>
      <c r="F1255" s="353"/>
      <c r="G1255" s="353"/>
      <c r="H1255" s="353"/>
      <c r="I1255" s="353"/>
      <c r="J1255" s="353"/>
      <c r="K1255" s="353"/>
      <c r="L1255" s="353"/>
      <c r="M1255" s="353"/>
      <c r="N1255" s="353"/>
      <c r="O1255" s="353"/>
      <c r="P1255" s="353"/>
      <c r="Q1255" s="353"/>
      <c r="R1255" s="353"/>
      <c r="S1255" s="353"/>
    </row>
    <row r="1256" spans="1:43" x14ac:dyDescent="0.25">
      <c r="B1256" s="353" t="s">
        <v>1581</v>
      </c>
      <c r="C1256" s="353"/>
      <c r="D1256" s="353"/>
      <c r="E1256" s="353"/>
      <c r="F1256" s="353"/>
      <c r="G1256" s="353"/>
      <c r="H1256" s="353"/>
      <c r="I1256" s="353"/>
      <c r="J1256" s="353"/>
      <c r="K1256" s="353"/>
      <c r="L1256" s="353"/>
      <c r="M1256" s="353"/>
      <c r="N1256" s="353"/>
      <c r="O1256" s="353"/>
      <c r="P1256" s="353"/>
      <c r="Q1256" s="353"/>
      <c r="R1256" s="353"/>
      <c r="S1256" s="353"/>
    </row>
    <row r="1257" spans="1:43" x14ac:dyDescent="0.25">
      <c r="B1257" s="353" t="s">
        <v>1582</v>
      </c>
      <c r="C1257" s="353"/>
      <c r="D1257" s="353"/>
      <c r="E1257" s="353"/>
      <c r="F1257" s="353"/>
      <c r="G1257" s="353"/>
      <c r="H1257" s="353"/>
      <c r="I1257" s="353"/>
      <c r="J1257" s="353"/>
      <c r="K1257" s="353"/>
      <c r="L1257" s="353"/>
      <c r="M1257" s="353"/>
      <c r="N1257" s="353"/>
      <c r="O1257" s="353"/>
      <c r="P1257" s="353"/>
      <c r="Q1257" s="353"/>
      <c r="R1257" s="353"/>
      <c r="S1257" s="353"/>
    </row>
    <row r="1258" spans="1:43" x14ac:dyDescent="0.25">
      <c r="B1258" s="353" t="s">
        <v>1583</v>
      </c>
      <c r="C1258" s="353"/>
      <c r="D1258" s="353"/>
      <c r="E1258" s="353"/>
      <c r="F1258" s="353"/>
      <c r="G1258" s="353"/>
      <c r="H1258" s="353"/>
      <c r="I1258" s="353"/>
      <c r="J1258" s="353"/>
      <c r="K1258" s="353"/>
      <c r="L1258" s="353"/>
      <c r="M1258" s="353"/>
      <c r="N1258" s="353"/>
      <c r="O1258" s="353"/>
      <c r="P1258" s="353"/>
    </row>
    <row r="1259" spans="1:43" s="4" customFormat="1" x14ac:dyDescent="0.25">
      <c r="A1259" s="218"/>
      <c r="B1259" s="353" t="s">
        <v>1584</v>
      </c>
      <c r="C1259" s="353"/>
      <c r="D1259" s="353"/>
      <c r="E1259" s="353"/>
      <c r="F1259" s="353"/>
      <c r="G1259" s="353"/>
      <c r="H1259" s="353"/>
      <c r="I1259" s="353"/>
      <c r="J1259" s="353"/>
      <c r="K1259" s="353"/>
      <c r="L1259" s="353"/>
      <c r="M1259" s="353"/>
      <c r="N1259" s="353"/>
      <c r="O1259" s="353"/>
      <c r="P1259" s="353"/>
      <c r="Q1259" s="353"/>
      <c r="R1259" s="353"/>
      <c r="S1259" s="353"/>
      <c r="T1259" s="218"/>
      <c r="U1259" s="219"/>
      <c r="V1259" s="219"/>
      <c r="W1259" s="219"/>
      <c r="X1259" s="219"/>
      <c r="Y1259" s="219"/>
      <c r="Z1259" s="219"/>
      <c r="AA1259" s="219"/>
      <c r="AB1259" s="219"/>
      <c r="AC1259" s="219"/>
      <c r="AD1259" s="220"/>
      <c r="AE1259" s="220"/>
      <c r="AF1259" s="220"/>
      <c r="AG1259" s="220"/>
      <c r="AH1259" s="220"/>
      <c r="AI1259" s="220"/>
      <c r="AJ1259" s="220"/>
      <c r="AK1259" s="220"/>
      <c r="AL1259" s="220"/>
      <c r="AM1259" s="220"/>
      <c r="AN1259" s="220"/>
      <c r="AO1259" s="220"/>
      <c r="AP1259" s="220"/>
      <c r="AQ1259" s="220"/>
    </row>
    <row r="1260" spans="1:43" x14ac:dyDescent="0.25">
      <c r="B1260" s="353" t="s">
        <v>1585</v>
      </c>
      <c r="C1260" s="353"/>
      <c r="D1260" s="353"/>
      <c r="E1260" s="353"/>
      <c r="F1260" s="353"/>
      <c r="G1260" s="353"/>
      <c r="H1260" s="353"/>
      <c r="I1260" s="353"/>
    </row>
    <row r="1261" spans="1:43" x14ac:dyDescent="0.25">
      <c r="B1261" s="353" t="s">
        <v>1586</v>
      </c>
      <c r="C1261" s="353"/>
      <c r="D1261" s="353"/>
      <c r="E1261" s="353"/>
      <c r="F1261" s="353"/>
      <c r="G1261" s="353"/>
      <c r="H1261" s="353"/>
      <c r="I1261" s="353"/>
    </row>
    <row r="1262" spans="1:43" x14ac:dyDescent="0.25">
      <c r="B1262" s="353" t="s">
        <v>1587</v>
      </c>
      <c r="C1262" s="353"/>
      <c r="D1262" s="353"/>
      <c r="E1262" s="353"/>
      <c r="F1262" s="353"/>
      <c r="G1262" s="353"/>
      <c r="H1262" s="353"/>
      <c r="I1262" s="353"/>
    </row>
    <row r="1263" spans="1:43" x14ac:dyDescent="0.25">
      <c r="G1263" s="320"/>
      <c r="H1263" s="320"/>
      <c r="I1263" s="320"/>
      <c r="J1263" s="320"/>
      <c r="K1263" s="320"/>
      <c r="L1263" s="218" t="s">
        <v>1588</v>
      </c>
    </row>
  </sheetData>
  <mergeCells count="173">
    <mergeCell ref="B1261:I1261"/>
    <mergeCell ref="B1262:I1262"/>
    <mergeCell ref="B1252:S1252"/>
    <mergeCell ref="B1253:S1253"/>
    <mergeCell ref="B1254:S1254"/>
    <mergeCell ref="B1255:S1255"/>
    <mergeCell ref="B1256:S1256"/>
    <mergeCell ref="B1257:S1257"/>
    <mergeCell ref="B1258:P1258"/>
    <mergeCell ref="B1259:S1259"/>
    <mergeCell ref="B1260:I1260"/>
    <mergeCell ref="A1206:B1206"/>
    <mergeCell ref="A1214:B1214"/>
    <mergeCell ref="A1226:B1226"/>
    <mergeCell ref="A1227:B1227"/>
    <mergeCell ref="A1238:B1238"/>
    <mergeCell ref="A1239:B1239"/>
    <mergeCell ref="A1242:B1242"/>
    <mergeCell ref="A1243:B1243"/>
    <mergeCell ref="A1245:B1245"/>
    <mergeCell ref="A1086:B1086"/>
    <mergeCell ref="A1177:B1177"/>
    <mergeCell ref="A1181:B1181"/>
    <mergeCell ref="A1183:B1183"/>
    <mergeCell ref="A1187:B1187"/>
    <mergeCell ref="A1189:B1189"/>
    <mergeCell ref="A1192:B1192"/>
    <mergeCell ref="A1195:B1195"/>
    <mergeCell ref="A1204:B1204"/>
    <mergeCell ref="A1067:B1067"/>
    <mergeCell ref="A1068:B1068"/>
    <mergeCell ref="A1071:B1071"/>
    <mergeCell ref="A1073:B1073"/>
    <mergeCell ref="A1074:B1074"/>
    <mergeCell ref="A1078:B1078"/>
    <mergeCell ref="A1083:B1083"/>
    <mergeCell ref="A1084:S1084"/>
    <mergeCell ref="A1085:B1085"/>
    <mergeCell ref="A1021:B1021"/>
    <mergeCell ref="A1032:B1032"/>
    <mergeCell ref="A1034:B1034"/>
    <mergeCell ref="A1042:B1042"/>
    <mergeCell ref="A1045:B1045"/>
    <mergeCell ref="A1047:B1047"/>
    <mergeCell ref="A1049:B1049"/>
    <mergeCell ref="A1053:B1053"/>
    <mergeCell ref="A1061:B1061"/>
    <mergeCell ref="A980:B980"/>
    <mergeCell ref="A982:B982"/>
    <mergeCell ref="A985:B985"/>
    <mergeCell ref="A991:B991"/>
    <mergeCell ref="A993:B993"/>
    <mergeCell ref="A1004:B1004"/>
    <mergeCell ref="A1006:B1006"/>
    <mergeCell ref="A1009:B1009"/>
    <mergeCell ref="A1018:B1018"/>
    <mergeCell ref="A831:B831"/>
    <mergeCell ref="A839:B839"/>
    <mergeCell ref="A842:B842"/>
    <mergeCell ref="A843:B843"/>
    <mergeCell ref="A844:B844"/>
    <mergeCell ref="A949:B949"/>
    <mergeCell ref="A956:B956"/>
    <mergeCell ref="A960:B960"/>
    <mergeCell ref="A964:B964"/>
    <mergeCell ref="A781:B781"/>
    <mergeCell ref="A785:B785"/>
    <mergeCell ref="A786:B786"/>
    <mergeCell ref="A790:B790"/>
    <mergeCell ref="A791:B791"/>
    <mergeCell ref="A793:B793"/>
    <mergeCell ref="A818:B818"/>
    <mergeCell ref="A820:B820"/>
    <mergeCell ref="A821:B821"/>
    <mergeCell ref="A725:B725"/>
    <mergeCell ref="A729:B729"/>
    <mergeCell ref="A735:B735"/>
    <mergeCell ref="A752:B752"/>
    <mergeCell ref="A753:B753"/>
    <mergeCell ref="A758:B758"/>
    <mergeCell ref="A767:B767"/>
    <mergeCell ref="A769:B769"/>
    <mergeCell ref="A770:B770"/>
    <mergeCell ref="A588:B588"/>
    <mergeCell ref="A593:B593"/>
    <mergeCell ref="A601:B601"/>
    <mergeCell ref="A676:B676"/>
    <mergeCell ref="A678:B678"/>
    <mergeCell ref="A693:B693"/>
    <mergeCell ref="A697:B697"/>
    <mergeCell ref="A711:B711"/>
    <mergeCell ref="A723:B723"/>
    <mergeCell ref="A398:B398"/>
    <mergeCell ref="A400:B400"/>
    <mergeCell ref="A401:B401"/>
    <mergeCell ref="A402:B402"/>
    <mergeCell ref="A537:B537"/>
    <mergeCell ref="A541:B541"/>
    <mergeCell ref="A544:B544"/>
    <mergeCell ref="A548:B548"/>
    <mergeCell ref="A554:B554"/>
    <mergeCell ref="A352:B352"/>
    <mergeCell ref="A355:B355"/>
    <mergeCell ref="A356:B356"/>
    <mergeCell ref="A360:B360"/>
    <mergeCell ref="A367:B367"/>
    <mergeCell ref="A369:B369"/>
    <mergeCell ref="A370:B370"/>
    <mergeCell ref="A381:B381"/>
    <mergeCell ref="A386:B386"/>
    <mergeCell ref="A324:B324"/>
    <mergeCell ref="A325:B325"/>
    <mergeCell ref="A335:B335"/>
    <mergeCell ref="A337:B337"/>
    <mergeCell ref="A339:B339"/>
    <mergeCell ref="A340:B340"/>
    <mergeCell ref="A345:B345"/>
    <mergeCell ref="A349:B349"/>
    <mergeCell ref="A351:B351"/>
    <mergeCell ref="A301:B301"/>
    <mergeCell ref="A302:B302"/>
    <mergeCell ref="A305:B305"/>
    <mergeCell ref="A306:B306"/>
    <mergeCell ref="A308:B308"/>
    <mergeCell ref="A309:B309"/>
    <mergeCell ref="A314:B314"/>
    <mergeCell ref="A315:B315"/>
    <mergeCell ref="A320:B320"/>
    <mergeCell ref="A282:B282"/>
    <mergeCell ref="A283:B283"/>
    <mergeCell ref="A285:B285"/>
    <mergeCell ref="A286:B286"/>
    <mergeCell ref="A289:B289"/>
    <mergeCell ref="A294:B294"/>
    <mergeCell ref="A296:B296"/>
    <mergeCell ref="A298:B298"/>
    <mergeCell ref="A299:B299"/>
    <mergeCell ref="A233:B233"/>
    <mergeCell ref="A242:B242"/>
    <mergeCell ref="A244:B244"/>
    <mergeCell ref="A247:B247"/>
    <mergeCell ref="A249:B249"/>
    <mergeCell ref="A250:B250"/>
    <mergeCell ref="A253:B253"/>
    <mergeCell ref="A254:B254"/>
    <mergeCell ref="A276:B276"/>
    <mergeCell ref="A9:B9"/>
    <mergeCell ref="A10:B10"/>
    <mergeCell ref="A11:B11"/>
    <mergeCell ref="A168:B168"/>
    <mergeCell ref="A170:B170"/>
    <mergeCell ref="A172:B172"/>
    <mergeCell ref="A174:B174"/>
    <mergeCell ref="A182:B182"/>
    <mergeCell ref="A228:B228"/>
    <mergeCell ref="A2:S2"/>
    <mergeCell ref="A4:A7"/>
    <mergeCell ref="B4:B7"/>
    <mergeCell ref="C4:C6"/>
    <mergeCell ref="D4:O4"/>
    <mergeCell ref="P4:S4"/>
    <mergeCell ref="T4:T6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</mergeCells>
  <pageMargins left="0.51000000000000023" right="0.20000000000000004" top="0.55118110236220474" bottom="0.39370078740157477" header="0.31496062992125984" footer="0.31496062992125984"/>
  <pageSetup paperSize="9" scale="44" firstPageNumber="51" orientation="landscape" useFirstPageNumber="1" r:id="rId1"/>
  <headerFooter>
    <oddHeader>&amp;C&amp;"Times New Roman,Regular "&amp;18&amp;P</oddHeader>
    <firstHeader>&amp;C&amp;"Times New Roman,Regular "&amp;18 50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 </vt:lpstr>
      <vt:lpstr>'Таблица 1'!Область_печати</vt:lpstr>
      <vt:lpstr>'Таблица 2'!Область_печати</vt:lpstr>
      <vt:lpstr>'Таблица 3 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Фонд КапРемонта</cp:lastModifiedBy>
  <cp:revision>38</cp:revision>
  <cp:lastPrinted>2025-08-07T00:31:36Z</cp:lastPrinted>
  <dcterms:created xsi:type="dcterms:W3CDTF">2019-01-09T06:44:55Z</dcterms:created>
  <dcterms:modified xsi:type="dcterms:W3CDTF">2025-08-19T23:27:22Z</dcterms:modified>
</cp:coreProperties>
</file>